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gr9\Desktop\"/>
    </mc:Choice>
  </mc:AlternateContent>
  <xr:revisionPtr revIDLastSave="0" documentId="13_ncr:1_{CDFEEF37-1B24-4410-A6E6-CA7902A3ACF8}" xr6:coauthVersionLast="47" xr6:coauthVersionMax="47" xr10:uidLastSave="{00000000-0000-0000-0000-000000000000}"/>
  <bookViews>
    <workbookView xWindow="-120" yWindow="-120" windowWidth="20730" windowHeight="11040" tabRatio="889" firstSheet="2" activeTab="2" xr2:uid="{00000000-000D-0000-FFFF-FFFF00000000}"/>
  </bookViews>
  <sheets>
    <sheet name="DATOS BASICOS" sheetId="4" r:id="rId1"/>
    <sheet name="ESTADO DE RESULTADOS" sheetId="1" r:id="rId2"/>
    <sheet name="ESTADO DE SITUACION FINANCIERA" sheetId="2" r:id="rId3"/>
    <sheet name="FLUJO DE EFECTIVO" sheetId="5" r:id="rId4"/>
    <sheet name="ES CAMBIO SITUACION FINANCIERA" sheetId="6" r:id="rId5"/>
    <sheet name="CAMBIO EN EL PATRIMONIO" sheetId="7" r:id="rId6"/>
    <sheet name="INDICADORES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2" i="1"/>
  <c r="G12" i="1"/>
  <c r="E14" i="1"/>
  <c r="F14" i="1" s="1"/>
  <c r="G22" i="1"/>
  <c r="H22" i="1" s="1"/>
  <c r="B1" i="5"/>
  <c r="E82" i="3"/>
  <c r="E83" i="3"/>
  <c r="B82" i="3"/>
  <c r="B83" i="3"/>
  <c r="D28" i="5"/>
  <c r="D33" i="5"/>
  <c r="D34" i="5"/>
  <c r="D11" i="7"/>
  <c r="C11" i="7"/>
  <c r="C16" i="7" s="1"/>
  <c r="E32" i="2"/>
  <c r="E16" i="2"/>
  <c r="E25" i="6"/>
  <c r="E9" i="6"/>
  <c r="E11" i="2"/>
  <c r="D43" i="5" s="1"/>
  <c r="L16" i="2"/>
  <c r="G11" i="2"/>
  <c r="D44" i="5" s="1"/>
  <c r="G30" i="2"/>
  <c r="G28" i="2"/>
  <c r="D24" i="5"/>
  <c r="D10" i="5"/>
  <c r="D9" i="5" s="1"/>
  <c r="D20" i="5"/>
  <c r="D19" i="5"/>
  <c r="G40" i="2"/>
  <c r="D38" i="5"/>
  <c r="E17" i="6"/>
  <c r="F21" i="7"/>
  <c r="F22" i="7"/>
  <c r="B21" i="7"/>
  <c r="B22" i="7"/>
  <c r="B60" i="6"/>
  <c r="B61" i="6"/>
  <c r="D53" i="6"/>
  <c r="D54" i="6"/>
  <c r="B53" i="6"/>
  <c r="B54" i="6"/>
  <c r="D51" i="5"/>
  <c r="D52" i="5"/>
  <c r="B51" i="5"/>
  <c r="B52" i="5"/>
  <c r="C2" i="2"/>
  <c r="C1" i="2"/>
  <c r="N36" i="2"/>
  <c r="N34" i="2"/>
  <c r="N33" i="2" s="1"/>
  <c r="N30" i="2"/>
  <c r="N27" i="2"/>
  <c r="N24" i="2"/>
  <c r="N22" i="2"/>
  <c r="N16" i="2"/>
  <c r="D21" i="5"/>
  <c r="N14" i="2"/>
  <c r="N11" i="2"/>
  <c r="G32" i="2"/>
  <c r="G27" i="2"/>
  <c r="G51" i="2" s="1"/>
  <c r="G22" i="2"/>
  <c r="G16" i="2"/>
  <c r="G14" i="2"/>
  <c r="F29" i="3"/>
  <c r="F38" i="3"/>
  <c r="G49" i="1"/>
  <c r="H49" i="1" s="1"/>
  <c r="G54" i="1"/>
  <c r="H54" i="1" s="1"/>
  <c r="G35" i="1"/>
  <c r="E54" i="1"/>
  <c r="E49" i="1"/>
  <c r="F49" i="1"/>
  <c r="E35" i="1"/>
  <c r="E22" i="1"/>
  <c r="F22" i="1" s="1"/>
  <c r="I12" i="7"/>
  <c r="I13" i="7"/>
  <c r="I14" i="7"/>
  <c r="C5" i="2"/>
  <c r="E13" i="6"/>
  <c r="I8" i="1"/>
  <c r="F54" i="1"/>
  <c r="I54" i="1"/>
  <c r="E12" i="1"/>
  <c r="E30" i="2"/>
  <c r="B5" i="6"/>
  <c r="B2" i="6"/>
  <c r="B1" i="6"/>
  <c r="B6" i="7"/>
  <c r="B3" i="7"/>
  <c r="B2" i="7"/>
  <c r="H16" i="7"/>
  <c r="E16" i="7"/>
  <c r="D16" i="7"/>
  <c r="B5" i="5"/>
  <c r="B2" i="5"/>
  <c r="B5" i="3"/>
  <c r="B3" i="3"/>
  <c r="B2" i="3"/>
  <c r="K58" i="2"/>
  <c r="K57" i="2"/>
  <c r="D59" i="2"/>
  <c r="E74" i="1"/>
  <c r="E73" i="1"/>
  <c r="B74" i="1"/>
  <c r="D58" i="2" s="1"/>
  <c r="B73" i="1"/>
  <c r="D57" i="2" s="1"/>
  <c r="B5" i="1"/>
  <c r="B2" i="1"/>
  <c r="B1" i="1"/>
  <c r="F79" i="3"/>
  <c r="L36" i="2"/>
  <c r="L34" i="2"/>
  <c r="L33" i="2"/>
  <c r="L39" i="2" s="1"/>
  <c r="L30" i="2"/>
  <c r="L24" i="2"/>
  <c r="E42" i="6" s="1"/>
  <c r="L22" i="2"/>
  <c r="E41" i="6" s="1"/>
  <c r="L14" i="2"/>
  <c r="L11" i="2"/>
  <c r="E39" i="6" s="1"/>
  <c r="E40" i="2"/>
  <c r="E28" i="2"/>
  <c r="E22" i="2"/>
  <c r="E14" i="2"/>
  <c r="F11" i="7"/>
  <c r="F16" i="7" s="1"/>
  <c r="N49" i="2"/>
  <c r="O45" i="2" s="1"/>
  <c r="F32" i="3"/>
  <c r="F35" i="3"/>
  <c r="L49" i="2"/>
  <c r="M43" i="2" s="1"/>
  <c r="G15" i="7"/>
  <c r="I15" i="7" s="1"/>
  <c r="L29" i="2"/>
  <c r="L27" i="2" s="1"/>
  <c r="M45" i="2"/>
  <c r="I12" i="1"/>
  <c r="O42" i="2"/>
  <c r="D22" i="5"/>
  <c r="H14" i="1"/>
  <c r="G19" i="1"/>
  <c r="F49" i="3" s="1"/>
  <c r="F10" i="3"/>
  <c r="M46" i="2"/>
  <c r="I49" i="1"/>
  <c r="F13" i="3"/>
  <c r="M42" i="2"/>
  <c r="O43" i="2"/>
  <c r="O49" i="2"/>
  <c r="F19" i="3"/>
  <c r="E34" i="6"/>
  <c r="D17" i="5"/>
  <c r="F16" i="3"/>
  <c r="G47" i="1"/>
  <c r="G58" i="1" s="1"/>
  <c r="I22" i="1"/>
  <c r="I14" i="1"/>
  <c r="E19" i="1"/>
  <c r="F19" i="1" s="1"/>
  <c r="F52" i="3"/>
  <c r="I19" i="1"/>
  <c r="D23" i="5" l="1"/>
  <c r="D25" i="5" s="1"/>
  <c r="E43" i="6"/>
  <c r="N39" i="2"/>
  <c r="O33" i="2"/>
  <c r="G61" i="1"/>
  <c r="G63" i="1" s="1"/>
  <c r="H58" i="1"/>
  <c r="D46" i="5"/>
  <c r="L51" i="2"/>
  <c r="M19" i="2"/>
  <c r="M20" i="2"/>
  <c r="M16" i="2"/>
  <c r="M10" i="2"/>
  <c r="M18" i="2"/>
  <c r="M11" i="2"/>
  <c r="E44" i="6"/>
  <c r="H11" i="2"/>
  <c r="H14" i="2"/>
  <c r="H40" i="2"/>
  <c r="H32" i="2"/>
  <c r="H16" i="2"/>
  <c r="H10" i="2"/>
  <c r="H22" i="2"/>
  <c r="O27" i="2"/>
  <c r="E31" i="6"/>
  <c r="E36" i="6" s="1"/>
  <c r="E46" i="6" s="1"/>
  <c r="E47" i="1"/>
  <c r="O46" i="2"/>
  <c r="G16" i="7"/>
  <c r="H19" i="1"/>
  <c r="E27" i="2"/>
  <c r="D37" i="5"/>
  <c r="D39" i="5" s="1"/>
  <c r="H47" i="1"/>
  <c r="I11" i="7"/>
  <c r="I16" i="7" s="1"/>
  <c r="F55" i="3" l="1"/>
  <c r="H63" i="1"/>
  <c r="F61" i="3"/>
  <c r="H27" i="2"/>
  <c r="E51" i="2"/>
  <c r="F58" i="3" s="1"/>
  <c r="E58" i="1"/>
  <c r="F73" i="3"/>
  <c r="I47" i="1"/>
  <c r="F47" i="1"/>
  <c r="O11" i="2"/>
  <c r="O22" i="2"/>
  <c r="N51" i="2"/>
  <c r="O30" i="2"/>
  <c r="O34" i="2"/>
  <c r="O16" i="2"/>
  <c r="O24" i="2"/>
  <c r="O10" i="2"/>
  <c r="O36" i="2"/>
  <c r="O14" i="2"/>
  <c r="E63" i="1" l="1"/>
  <c r="F58" i="1"/>
  <c r="I58" i="1"/>
  <c r="F32" i="2"/>
  <c r="F27" i="2" s="1"/>
  <c r="F22" i="2"/>
  <c r="F10" i="2"/>
  <c r="F44" i="3"/>
  <c r="F16" i="2"/>
  <c r="F11" i="2"/>
  <c r="H28" i="2"/>
  <c r="F24" i="3"/>
  <c r="D8" i="5" l="1"/>
  <c r="D14" i="5" s="1"/>
  <c r="D41" i="5" s="1"/>
  <c r="I63" i="1"/>
  <c r="E8" i="6"/>
  <c r="E11" i="6" s="1"/>
  <c r="E19" i="6" s="1"/>
  <c r="E27" i="6" s="1"/>
  <c r="F63" i="1"/>
</calcChain>
</file>

<file path=xl/sharedStrings.xml><?xml version="1.0" encoding="utf-8"?>
<sst xmlns="http://schemas.openxmlformats.org/spreadsheetml/2006/main" count="323" uniqueCount="278">
  <si>
    <t>CORTE A:</t>
  </si>
  <si>
    <t>VENTAS OPERACIONALES</t>
  </si>
  <si>
    <t>mano de obra directa</t>
  </si>
  <si>
    <t>material directo</t>
  </si>
  <si>
    <t>costos inderectos de produccion</t>
  </si>
  <si>
    <t>.= UTILIDAD BRUTA</t>
  </si>
  <si>
    <t>GASTOS OPERACIONALES</t>
  </si>
  <si>
    <t>GASTOS DE VENTA</t>
  </si>
  <si>
    <t>Gastos de personal</t>
  </si>
  <si>
    <t>Honorarios</t>
  </si>
  <si>
    <t>Impuestos y contribuciones</t>
  </si>
  <si>
    <t>Seguros</t>
  </si>
  <si>
    <t>asistencia tecnica</t>
  </si>
  <si>
    <t>Gastos legales</t>
  </si>
  <si>
    <t>mantenimiento, reparaciones y adecuaciones</t>
  </si>
  <si>
    <t>Gastos de Viaje</t>
  </si>
  <si>
    <t>depreciaciones y amortizaciones</t>
  </si>
  <si>
    <t>otros gastos</t>
  </si>
  <si>
    <t>GASTOS DE ADMINISTRACION</t>
  </si>
  <si>
    <t>.= UTILIDAD OPERACIONAL</t>
  </si>
  <si>
    <t>OTROS GASTOS</t>
  </si>
  <si>
    <t>intereses</t>
  </si>
  <si>
    <t>comisiones y demas</t>
  </si>
  <si>
    <t>OTROS INGRESOS</t>
  </si>
  <si>
    <t>recuperaciones y demas</t>
  </si>
  <si>
    <t>UTILIDAD ANTES DE IMPUESTOS</t>
  </si>
  <si>
    <t>.= UTILIDAD DESPUES DE IMPUESTOS</t>
  </si>
  <si>
    <t>servicios</t>
  </si>
  <si>
    <t>.- Provision impuesto de CREE 9%</t>
  </si>
  <si>
    <r>
      <rPr>
        <sz val="8"/>
        <color indexed="26"/>
        <rFont val="Arial"/>
        <family val="2"/>
      </rPr>
      <t>.</t>
    </r>
    <r>
      <rPr>
        <sz val="8"/>
        <color indexed="8"/>
        <rFont val="Arial"/>
        <family val="2"/>
      </rPr>
      <t>- Devoluciones</t>
    </r>
  </si>
  <si>
    <r>
      <rPr>
        <sz val="8"/>
        <color indexed="26"/>
        <rFont val="Arial"/>
        <family val="2"/>
      </rPr>
      <t>.</t>
    </r>
    <r>
      <rPr>
        <sz val="8"/>
        <color indexed="8"/>
        <rFont val="Arial"/>
        <family val="2"/>
      </rPr>
      <t>- Rebajas</t>
    </r>
  </si>
  <si>
    <t>%</t>
  </si>
  <si>
    <t xml:space="preserve">ACTIVO </t>
  </si>
  <si>
    <t>ACTIVO CORRIENTE</t>
  </si>
  <si>
    <t>DISPONIBLE</t>
  </si>
  <si>
    <t>caja</t>
  </si>
  <si>
    <t>bancos</t>
  </si>
  <si>
    <t>INVERSIONES</t>
  </si>
  <si>
    <t>inversiones</t>
  </si>
  <si>
    <t>DEUDORES</t>
  </si>
  <si>
    <t>clientes</t>
  </si>
  <si>
    <t>anticipos y avances</t>
  </si>
  <si>
    <t>impuestos y contribuciones</t>
  </si>
  <si>
    <t>deudores varias</t>
  </si>
  <si>
    <t>INVENTARIOS</t>
  </si>
  <si>
    <t>PROPIEDAD PLANTA Y EQUIPOS</t>
  </si>
  <si>
    <t>Terrenos</t>
  </si>
  <si>
    <t>ACTIVO NO CORRIENTE</t>
  </si>
  <si>
    <t>Edificaciones</t>
  </si>
  <si>
    <t>Maquinaria y equipo</t>
  </si>
  <si>
    <t>Equipos de oficina</t>
  </si>
  <si>
    <t>Equipos de computo y comunicación</t>
  </si>
  <si>
    <t>Flota y equipo de transporte</t>
  </si>
  <si>
    <t>Depreciacion acumulada</t>
  </si>
  <si>
    <t>OTROS ACTIVOS</t>
  </si>
  <si>
    <t>diferidos</t>
  </si>
  <si>
    <t>TOTAL ACTIVOS</t>
  </si>
  <si>
    <t>Inversiones</t>
  </si>
  <si>
    <t>PASIVO</t>
  </si>
  <si>
    <t>PASIVO CORRIENTE</t>
  </si>
  <si>
    <t>OBLIGACIONES FINANCIERAS</t>
  </si>
  <si>
    <t>pagares</t>
  </si>
  <si>
    <t>tarjetas</t>
  </si>
  <si>
    <t>PROVEEDORES</t>
  </si>
  <si>
    <t>nacionales</t>
  </si>
  <si>
    <t>CUENTAS POR PAGAR</t>
  </si>
  <si>
    <t>corrientes comerciales</t>
  </si>
  <si>
    <t>costos y gastos por pagar</t>
  </si>
  <si>
    <t>aportes para la nomina</t>
  </si>
  <si>
    <t>acreedores varios</t>
  </si>
  <si>
    <t>IMPUESTOS GRAVAMENES Y TASAS</t>
  </si>
  <si>
    <t>impuesto sobre las ventas</t>
  </si>
  <si>
    <t>NOTA</t>
  </si>
  <si>
    <t>OBLIGACIONES LABORALES</t>
  </si>
  <si>
    <t>salarios</t>
  </si>
  <si>
    <t>prestaciones sociales</t>
  </si>
  <si>
    <t xml:space="preserve">PASIVOS ESTIMADOS </t>
  </si>
  <si>
    <t>PASIVO NO CORRIENTE</t>
  </si>
  <si>
    <t>OTROS PASIVOS</t>
  </si>
  <si>
    <t>avances y anticipos recibidos</t>
  </si>
  <si>
    <t>otros pasivos</t>
  </si>
  <si>
    <t>TOTAL PASIVOS</t>
  </si>
  <si>
    <t>PATRIMONIO</t>
  </si>
  <si>
    <t>capital</t>
  </si>
  <si>
    <t>reserva legal</t>
  </si>
  <si>
    <t>utilidad del ejercicio</t>
  </si>
  <si>
    <t>utilidad de ejercicios anteriores</t>
  </si>
  <si>
    <t>TOTAL PATRIMONIO</t>
  </si>
  <si>
    <t>INDICADORES FINANCIEROS</t>
  </si>
  <si>
    <t>INDICADORES DE LIQUIDEZ</t>
  </si>
  <si>
    <t>RAZON CORRIENTE</t>
  </si>
  <si>
    <t>activo corriente</t>
  </si>
  <si>
    <t>pasivo corriente</t>
  </si>
  <si>
    <t>PRUEBA ACIDA</t>
  </si>
  <si>
    <t>activo corriente - inventarios</t>
  </si>
  <si>
    <t>CAPITAL DE TRABAJO</t>
  </si>
  <si>
    <t>activo corriente - pasivo corriente</t>
  </si>
  <si>
    <t>CAPITAL NETO DE TRABAJO</t>
  </si>
  <si>
    <t>(activo corriente- inventarios) - pasivo corriente</t>
  </si>
  <si>
    <t>INDICADORES DE ENDEUDAMIENTO</t>
  </si>
  <si>
    <t>INDICE DE ENDEUDAMIENTO</t>
  </si>
  <si>
    <t>pasivo total</t>
  </si>
  <si>
    <t>activo total</t>
  </si>
  <si>
    <t>INDICADORES DE  OPERACIÓN</t>
  </si>
  <si>
    <t>ROTACION DE INVENTARIOS</t>
  </si>
  <si>
    <t>costo de ventas</t>
  </si>
  <si>
    <t>invetario producto terminado promedio</t>
  </si>
  <si>
    <t>ROTACION DE CARTERA</t>
  </si>
  <si>
    <t>Ventas a credito</t>
  </si>
  <si>
    <t>PERIODOS DE COBRO</t>
  </si>
  <si>
    <t>Cuentas por cobrar promedio x 365</t>
  </si>
  <si>
    <t>ventas a credito</t>
  </si>
  <si>
    <t>ROTACION DE PROVEEDORES</t>
  </si>
  <si>
    <t>compras del periodo</t>
  </si>
  <si>
    <t>proveedores promedio</t>
  </si>
  <si>
    <t>PERIODOS DE PAGO</t>
  </si>
  <si>
    <t>Cuentas por pagar promedio x 365</t>
  </si>
  <si>
    <t>compras  a credito</t>
  </si>
  <si>
    <t>ROTACION DE ACTIVO</t>
  </si>
  <si>
    <t>Ventas netas</t>
  </si>
  <si>
    <t>activo total productivo</t>
  </si>
  <si>
    <t>INDICADORES DE  RENTABILIDAD</t>
  </si>
  <si>
    <t>MARGEN BRUTO DE UTILIDAD</t>
  </si>
  <si>
    <t>Utilidad bruta</t>
  </si>
  <si>
    <t>ventas netas</t>
  </si>
  <si>
    <t>MARGEN OPERACIONAL  DE UTILIDAD</t>
  </si>
  <si>
    <t>Utilidad operacional</t>
  </si>
  <si>
    <t>MARGEN NETO DE  UTILIDAD</t>
  </si>
  <si>
    <t>Utilidad neta</t>
  </si>
  <si>
    <t xml:space="preserve">RENTABILIDAD DEL ACTIVO </t>
  </si>
  <si>
    <t>activos totales - activos no productivos</t>
  </si>
  <si>
    <t xml:space="preserve">RENTABILIDAD DEL PATRIMONIO </t>
  </si>
  <si>
    <t>UTILIDAD POR ACCION</t>
  </si>
  <si>
    <t>numero de acciones en circulacion</t>
  </si>
  <si>
    <t>INDICADORES DE  DIAGNOSTICO FINANCIERO</t>
  </si>
  <si>
    <t>EVA</t>
  </si>
  <si>
    <t>EBITDA</t>
  </si>
  <si>
    <t>Utilidad operacional + depreciaciones + amortizaciones + provisiones</t>
  </si>
  <si>
    <t>WACC</t>
  </si>
  <si>
    <t>KTNO</t>
  </si>
  <si>
    <t>Cuentas por cobrar clientes + inventarios - cuentas por pagar proveedores</t>
  </si>
  <si>
    <t>NOMBRE DE LA EMPRESA</t>
  </si>
  <si>
    <t>NIT</t>
  </si>
  <si>
    <t>CORTE DE LOS INFORMES</t>
  </si>
  <si>
    <t>REPRESENTANTE LEGAL</t>
  </si>
  <si>
    <t>CEDULA REPRESENTANTE LEGAL</t>
  </si>
  <si>
    <t>NOMBRE DEL CONTADOR PUBLICO</t>
  </si>
  <si>
    <t>TARJETA PROFESIONAL CONTADOR</t>
  </si>
  <si>
    <t>CONTADOR PÚBLICO</t>
  </si>
  <si>
    <r>
      <rPr>
        <b/>
        <u/>
        <sz val="8"/>
        <color indexed="26"/>
        <rFont val="Arial"/>
        <family val="2"/>
      </rPr>
      <t>.</t>
    </r>
    <r>
      <rPr>
        <b/>
        <u/>
        <sz val="8"/>
        <rFont val="Arial"/>
        <family val="2"/>
      </rPr>
      <t>= VENTAS NETAS</t>
    </r>
  </si>
  <si>
    <t>ESTADO DE FLUJO DE EFECTIVO</t>
  </si>
  <si>
    <t>ESTADO DE CAMBIOS EN EL PATRIMONIO</t>
  </si>
  <si>
    <t>COMPONENTE</t>
  </si>
  <si>
    <t>CAPITAL</t>
  </si>
  <si>
    <t>RESERVA</t>
  </si>
  <si>
    <t>REVALORIZACION</t>
  </si>
  <si>
    <t xml:space="preserve">SUPERAVIT </t>
  </si>
  <si>
    <t>TOTAL</t>
  </si>
  <si>
    <t>PAGADO</t>
  </si>
  <si>
    <t>DEL PATRIMONIO</t>
  </si>
  <si>
    <t>APROPIAR</t>
  </si>
  <si>
    <t>EJERCICIO</t>
  </si>
  <si>
    <t>DONAC Y VALORIZ</t>
  </si>
  <si>
    <t>Apropiaciones de la Asamblea</t>
  </si>
  <si>
    <t>Distribucion Utilidades</t>
  </si>
  <si>
    <t>Capitalizacion accionistas</t>
  </si>
  <si>
    <t>NOMBRE DEL REVISOR FISCAL</t>
  </si>
  <si>
    <t>REVISOR FISCAL</t>
  </si>
  <si>
    <t>servicios de construcción</t>
  </si>
  <si>
    <t>TOTAL PASIVO + PATRIMONIO</t>
  </si>
  <si>
    <t>otros</t>
  </si>
  <si>
    <t>ACTIVIDADES DE OPERACIÓN</t>
  </si>
  <si>
    <t>(+/-) UTILIDAD (PERDIDA) DEL PERIODO</t>
  </si>
  <si>
    <t>PARTIDAS QUE NO AFECTAN EL EFECTIVO</t>
  </si>
  <si>
    <t>(+) DEPRECIACION</t>
  </si>
  <si>
    <t>(+) AMORTIZACION DE DIFERIDOS</t>
  </si>
  <si>
    <t>(+/-) CORRECCION MONETARIA EN CUENTAS REALES (PAGO IMPUESTO PATRIMONIO)</t>
  </si>
  <si>
    <t>=EFECTIVO GENERADO EN LA OPERACIÓN</t>
  </si>
  <si>
    <t>CAMBIOS EN PARTIDAS OPERACIONALES</t>
  </si>
  <si>
    <t>(+/-) DISMINUCION  EN DEUDORES</t>
  </si>
  <si>
    <t>(+/-) DISMINUCION EN INVENTARIOS</t>
  </si>
  <si>
    <t xml:space="preserve">(+/-) AUMENTO EN IMPUESTOS X PAGAR </t>
  </si>
  <si>
    <t>(+/-) AUMENTO EN PROVEEDORES</t>
  </si>
  <si>
    <t>(+/-) AUMENTO EN OBLIGACIONES LABORALES</t>
  </si>
  <si>
    <t>= FLUJO NETO EN ACTIVIDADES DE OPERACIÓN</t>
  </si>
  <si>
    <t>ACTIVIDADES DE INVERSION</t>
  </si>
  <si>
    <t>(+/-) ADQUISICION DE PROPIEDAD PLANTA Y EQUIPO</t>
  </si>
  <si>
    <t>(+/-) AUMENTO DE GASTOS PAGADOS X ANTICIPADO</t>
  </si>
  <si>
    <t>(+/-) DISMINUCION DE DIFERIDOS</t>
  </si>
  <si>
    <t>(+/-) AUMENTO EN OTROS ACTIVOS INTANGIBLES</t>
  </si>
  <si>
    <t>(+/-) AUMENTO EN INVERSIONES</t>
  </si>
  <si>
    <t xml:space="preserve">(+/-) AUMENTO DE CAPITAL </t>
  </si>
  <si>
    <t>= FLUJO NETO EN ACTIVIDADES DE INVERSION</t>
  </si>
  <si>
    <t>ACTIVIDADES DE FINANCIACION</t>
  </si>
  <si>
    <t>(+/-) DISMINUCION EN OBLIGACIONES FRAS  CORRIENTES</t>
  </si>
  <si>
    <t>(+/-) DISMINUCION EN OBLIGACIONES  FRAS NO CORRIENTES</t>
  </si>
  <si>
    <t>= FLUJO NETO EN ACTIVIDADES DE FINANCIACION</t>
  </si>
  <si>
    <t>= AUMENTO  EN EL EFECTIVO</t>
  </si>
  <si>
    <t>(+/-) AUMENTO EN EL EFECTIVO</t>
  </si>
  <si>
    <t>(+/-) INGRESOS QUE NO AFECTAN LE EFECTIVO</t>
  </si>
  <si>
    <t>RECURSOS FINANCIEROS GENERADOS</t>
  </si>
  <si>
    <t>(+/-) UTILIDAD  (PERDIDA) DEL PERIODO</t>
  </si>
  <si>
    <t>(+)   DEPRECIACION</t>
  </si>
  <si>
    <t>(+)  AMORTIZACION DE DIFERIDOS</t>
  </si>
  <si>
    <t>= TOTAL CAPITAL DE TRABAJO GENERADO POR LA OPERACIÓN</t>
  </si>
  <si>
    <t xml:space="preserve">OTRAS FUENTES </t>
  </si>
  <si>
    <t>(+) INCREMENTO DE CAPITAL</t>
  </si>
  <si>
    <t xml:space="preserve">(+) INCREMENTO DE SUPERAVIT </t>
  </si>
  <si>
    <t xml:space="preserve">(+) INCREMENTO DE OBLIGACIONES A LARGO PLAZO </t>
  </si>
  <si>
    <t xml:space="preserve">= TOTAL FUENTES </t>
  </si>
  <si>
    <t>RECURSOS FINANCIEROS UTILIZADOS</t>
  </si>
  <si>
    <t>(+/-) ADQUISICION DE ACTIVOS FIJOS</t>
  </si>
  <si>
    <t>(+/-) AUMENTO DE DIFERIDOS</t>
  </si>
  <si>
    <t xml:space="preserve">(+/-) AUMENTO EN OTROS ACTIVOS INTANGIBLES NO CORRIENTES </t>
  </si>
  <si>
    <t>= TOTAL RECURSOS FINANCIEROS UTILIZADOS</t>
  </si>
  <si>
    <t>= AUMENTO EN EL CAPITAL DE TRABAJO</t>
  </si>
  <si>
    <t>CAMBIOS EN EL CAPITAL DE TRABAJO</t>
  </si>
  <si>
    <t>AUMENTO (DISMINUCION) EN EL ACTIVO CORRIENTE</t>
  </si>
  <si>
    <t>(+/-) DISPONIBLE</t>
  </si>
  <si>
    <t>(+/-) INVERSIONES</t>
  </si>
  <si>
    <t xml:space="preserve">(+/-) INVENTARIOS </t>
  </si>
  <si>
    <t>(+/-) DEUDORES DE CORTO Y LARGO PLAZO</t>
  </si>
  <si>
    <t>(+/-) GASTOS PAGADOS POR ANTICIPADO</t>
  </si>
  <si>
    <t>= TOTAL AUMENTO (DISMINUCION) ACTIVO CORRIENTE</t>
  </si>
  <si>
    <t>AUMENTO (DISMINUCION) EN EL PASIVO CORRIENTE</t>
  </si>
  <si>
    <t xml:space="preserve">(+/-) OBLIGACIONES FINANCIERAS </t>
  </si>
  <si>
    <t>(+/-) PROVEEDORES</t>
  </si>
  <si>
    <t>(+/-) IMPUESTOS POR PAGAR</t>
  </si>
  <si>
    <t>(+/-) OBLIGACIONES LABORALES</t>
  </si>
  <si>
    <t>(+/-) OTROS PASIVOS</t>
  </si>
  <si>
    <t>= TOTAL AUMENTO (DISMINUCION) EN EL PASIVO CORRIENTE</t>
  </si>
  <si>
    <t>(+/-) AUMENTO /DISMINUCION EN EL CAPITAL DE TRABAJO</t>
  </si>
  <si>
    <t>EXEDENTES SIN</t>
  </si>
  <si>
    <t>EXEDENTES DEL</t>
  </si>
  <si>
    <t xml:space="preserve">COSTOS </t>
  </si>
  <si>
    <t>.</t>
  </si>
  <si>
    <t xml:space="preserve">ESTADO DE RESULTADO COMPRATIVO </t>
  </si>
  <si>
    <t>VAR.</t>
  </si>
  <si>
    <t>Materiales</t>
  </si>
  <si>
    <t>repuestos</t>
  </si>
  <si>
    <t>SALDO DICIEMBRE 2013</t>
  </si>
  <si>
    <t>CONTADOR PUBLICO</t>
  </si>
  <si>
    <t>CONTADOR</t>
  </si>
  <si>
    <t>______________________________</t>
  </si>
  <si>
    <t>REPRESNTANTE LEGAL</t>
  </si>
  <si>
    <t>__________________________________</t>
  </si>
  <si>
    <t>_____________________________</t>
  </si>
  <si>
    <t>________________________________</t>
  </si>
  <si>
    <t>___________________________</t>
  </si>
  <si>
    <t>arrendamientos</t>
  </si>
  <si>
    <t>.- Provision impuesto de renta 25%</t>
  </si>
  <si>
    <t>retenciones</t>
  </si>
  <si>
    <t>prima en colocacion de acciones</t>
  </si>
  <si>
    <t>(+/-) AUMENTO EN CUENTAS POR PAGAR</t>
  </si>
  <si>
    <t>(+/-) AUMENTO EN OTROS PASIVOS</t>
  </si>
  <si>
    <t>(+/-) AUMENTO PASIVOS ESTIMADOS</t>
  </si>
  <si>
    <t>SALDO INICIAL DISPONIBLE  A 31/12/2013</t>
  </si>
  <si>
    <t>SALDO FINAL    DISPONIBLE  A 31/10/2012</t>
  </si>
  <si>
    <t>valorizacion</t>
  </si>
  <si>
    <t>Valorizacion</t>
  </si>
  <si>
    <t>a</t>
  </si>
  <si>
    <t>b</t>
  </si>
  <si>
    <t>4.b</t>
  </si>
  <si>
    <t>Patrimonio total</t>
  </si>
  <si>
    <t>cuentas por cobrar a socios</t>
  </si>
  <si>
    <t>INGENIERIA Y COSNTRUCCIOENS WJ SAS</t>
  </si>
  <si>
    <t xml:space="preserve">registro mercantil </t>
  </si>
  <si>
    <t xml:space="preserve">servicios </t>
  </si>
  <si>
    <t>A 31 DE DICIEMBRE DE 2015</t>
  </si>
  <si>
    <t>WILLIAM ARTURO HERNANDEZ</t>
  </si>
  <si>
    <t>900,455,895-8</t>
  </si>
  <si>
    <t xml:space="preserve">CARLOS GUARIN </t>
  </si>
  <si>
    <t>,</t>
  </si>
  <si>
    <t>Aumentos 2015</t>
  </si>
  <si>
    <t>Saldo a diciembre 31 /14</t>
  </si>
  <si>
    <t>ROBERTO RAMIREZ</t>
  </si>
  <si>
    <t>ESTADO DE SITUACION FINANCIERA   COMPARATIVO</t>
  </si>
  <si>
    <t>ESTADO DE CAMBIOS EN LA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</si>
</sst>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0.0%"/>
    <numFmt numFmtId="166" formatCode="#,##0.0"/>
    <numFmt numFmtId="167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26"/>
      <name val="Arial"/>
      <family val="2"/>
    </font>
    <font>
      <b/>
      <u/>
      <sz val="8"/>
      <color indexed="26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 val="singleAccounting"/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3">
    <xf numFmtId="0" fontId="0" fillId="0" borderId="0" xfId="0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1" fillId="0" borderId="3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165" fontId="10" fillId="0" borderId="4" xfId="2" applyNumberFormat="1" applyFont="1" applyBorder="1"/>
    <xf numFmtId="165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14" fontId="11" fillId="0" borderId="0" xfId="0" applyNumberFormat="1" applyFont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10" fillId="0" borderId="0" xfId="2" applyNumberFormat="1" applyFont="1"/>
    <xf numFmtId="0" fontId="0" fillId="0" borderId="1" xfId="0" applyBorder="1"/>
    <xf numFmtId="0" fontId="13" fillId="0" borderId="1" xfId="0" applyFont="1" applyBorder="1"/>
    <xf numFmtId="0" fontId="14" fillId="0" borderId="1" xfId="0" applyFont="1" applyBorder="1"/>
    <xf numFmtId="165" fontId="10" fillId="0" borderId="2" xfId="2" applyNumberFormat="1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5" fontId="10" fillId="0" borderId="7" xfId="2" applyNumberFormat="1" applyFont="1" applyBorder="1"/>
    <xf numFmtId="0" fontId="10" fillId="2" borderId="8" xfId="0" applyFont="1" applyFill="1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11" fillId="0" borderId="4" xfId="0" applyFont="1" applyBorder="1"/>
    <xf numFmtId="0" fontId="8" fillId="3" borderId="9" xfId="0" applyFont="1" applyFill="1" applyBorder="1"/>
    <xf numFmtId="0" fontId="12" fillId="0" borderId="10" xfId="0" applyFont="1" applyBorder="1"/>
    <xf numFmtId="0" fontId="12" fillId="0" borderId="3" xfId="0" applyFont="1" applyBorder="1"/>
    <xf numFmtId="0" fontId="11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" xfId="1" applyFont="1" applyBorder="1"/>
    <xf numFmtId="164" fontId="10" fillId="0" borderId="0" xfId="1" applyFont="1" applyBorder="1"/>
    <xf numFmtId="164" fontId="12" fillId="0" borderId="0" xfId="1" applyFont="1" applyBorder="1"/>
    <xf numFmtId="164" fontId="11" fillId="0" borderId="0" xfId="1" applyFont="1" applyBorder="1"/>
    <xf numFmtId="167" fontId="10" fillId="0" borderId="0" xfId="1" applyNumberFormat="1" applyFont="1" applyBorder="1"/>
    <xf numFmtId="167" fontId="12" fillId="0" borderId="0" xfId="1" applyNumberFormat="1" applyFont="1" applyBorder="1"/>
    <xf numFmtId="167" fontId="11" fillId="0" borderId="0" xfId="1" applyNumberFormat="1" applyFont="1" applyBorder="1"/>
    <xf numFmtId="165" fontId="11" fillId="0" borderId="0" xfId="2" applyNumberFormat="1" applyFont="1" applyBorder="1"/>
    <xf numFmtId="167" fontId="10" fillId="0" borderId="0" xfId="1" applyNumberFormat="1" applyFont="1"/>
    <xf numFmtId="164" fontId="10" fillId="0" borderId="0" xfId="1" applyFont="1"/>
    <xf numFmtId="166" fontId="6" fillId="0" borderId="0" xfId="0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6" fontId="5" fillId="0" borderId="11" xfId="0" applyNumberFormat="1" applyFont="1" applyBorder="1"/>
    <xf numFmtId="167" fontId="10" fillId="0" borderId="2" xfId="1" applyNumberFormat="1" applyFont="1" applyBorder="1"/>
    <xf numFmtId="167" fontId="10" fillId="0" borderId="4" xfId="1" applyNumberFormat="1" applyFont="1" applyBorder="1"/>
    <xf numFmtId="167" fontId="10" fillId="0" borderId="7" xfId="1" applyNumberFormat="1" applyFont="1" applyBorder="1"/>
    <xf numFmtId="167" fontId="11" fillId="0" borderId="1" xfId="1" applyNumberFormat="1" applyFont="1" applyBorder="1"/>
    <xf numFmtId="9" fontId="10" fillId="0" borderId="0" xfId="2" applyFont="1"/>
    <xf numFmtId="164" fontId="10" fillId="0" borderId="0" xfId="0" applyNumberFormat="1" applyFont="1"/>
    <xf numFmtId="167" fontId="10" fillId="0" borderId="0" xfId="0" applyNumberFormat="1" applyFont="1"/>
    <xf numFmtId="0" fontId="6" fillId="0" borderId="0" xfId="0" applyFont="1" applyAlignment="1">
      <alignment horizontal="center"/>
    </xf>
    <xf numFmtId="9" fontId="11" fillId="0" borderId="0" xfId="2" applyFont="1" applyBorder="1"/>
    <xf numFmtId="9" fontId="10" fillId="0" borderId="2" xfId="2" applyFont="1" applyBorder="1"/>
    <xf numFmtId="9" fontId="10" fillId="0" borderId="0" xfId="2" applyFont="1" applyBorder="1"/>
    <xf numFmtId="9" fontId="10" fillId="0" borderId="4" xfId="2" applyFont="1" applyBorder="1"/>
    <xf numFmtId="1" fontId="11" fillId="0" borderId="0" xfId="0" applyNumberFormat="1" applyFont="1" applyAlignment="1">
      <alignment horizontal="center"/>
    </xf>
    <xf numFmtId="0" fontId="12" fillId="0" borderId="1" xfId="0" applyFont="1" applyBorder="1"/>
    <xf numFmtId="0" fontId="11" fillId="0" borderId="10" xfId="0" applyFont="1" applyBorder="1"/>
    <xf numFmtId="167" fontId="11" fillId="0" borderId="2" xfId="1" applyNumberFormat="1" applyFont="1" applyBorder="1"/>
    <xf numFmtId="167" fontId="15" fillId="0" borderId="4" xfId="1" applyNumberFormat="1" applyFont="1" applyBorder="1"/>
    <xf numFmtId="167" fontId="12" fillId="0" borderId="4" xfId="1" applyNumberFormat="1" applyFont="1" applyBorder="1"/>
    <xf numFmtId="167" fontId="11" fillId="0" borderId="4" xfId="1" applyNumberFormat="1" applyFont="1" applyBorder="1"/>
    <xf numFmtId="0" fontId="10" fillId="0" borderId="10" xfId="0" applyFont="1" applyBorder="1"/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 applyAlignment="1">
      <alignment horizontal="center" vertical="center"/>
    </xf>
    <xf numFmtId="166" fontId="5" fillId="0" borderId="0" xfId="0" applyNumberFormat="1" applyFont="1"/>
    <xf numFmtId="166" fontId="5" fillId="0" borderId="4" xfId="0" applyNumberFormat="1" applyFont="1" applyBorder="1"/>
    <xf numFmtId="166" fontId="10" fillId="0" borderId="0" xfId="0" applyNumberFormat="1" applyFont="1"/>
    <xf numFmtId="166" fontId="10" fillId="0" borderId="4" xfId="0" applyNumberFormat="1" applyFont="1" applyBorder="1"/>
    <xf numFmtId="0" fontId="5" fillId="0" borderId="14" xfId="0" applyFont="1" applyBorder="1"/>
    <xf numFmtId="3" fontId="5" fillId="0" borderId="15" xfId="0" applyNumberFormat="1" applyFont="1" applyBorder="1"/>
    <xf numFmtId="166" fontId="10" fillId="0" borderId="6" xfId="0" applyNumberFormat="1" applyFont="1" applyBorder="1"/>
    <xf numFmtId="166" fontId="10" fillId="0" borderId="7" xfId="0" applyNumberFormat="1" applyFont="1" applyBorder="1"/>
    <xf numFmtId="0" fontId="0" fillId="0" borderId="4" xfId="0" applyBorder="1"/>
    <xf numFmtId="0" fontId="10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7" fontId="11" fillId="0" borderId="0" xfId="0" applyNumberFormat="1" applyFont="1" applyAlignment="1">
      <alignment horizontal="center"/>
    </xf>
    <xf numFmtId="167" fontId="10" fillId="0" borderId="1" xfId="0" applyNumberFormat="1" applyFont="1" applyBorder="1"/>
    <xf numFmtId="167" fontId="10" fillId="0" borderId="1" xfId="1" applyNumberFormat="1" applyFont="1" applyBorder="1"/>
    <xf numFmtId="167" fontId="10" fillId="0" borderId="6" xfId="0" applyNumberFormat="1" applyFont="1" applyBorder="1" applyAlignment="1">
      <alignment horizontal="center"/>
    </xf>
    <xf numFmtId="0" fontId="13" fillId="0" borderId="6" xfId="0" applyFont="1" applyBorder="1"/>
    <xf numFmtId="164" fontId="0" fillId="0" borderId="0" xfId="0" applyNumberFormat="1"/>
    <xf numFmtId="167" fontId="0" fillId="0" borderId="0" xfId="0" applyNumberFormat="1"/>
    <xf numFmtId="167" fontId="7" fillId="0" borderId="0" xfId="1" applyNumberFormat="1" applyFont="1"/>
    <xf numFmtId="167" fontId="7" fillId="0" borderId="6" xfId="1" applyNumberFormat="1" applyFont="1" applyBorder="1"/>
    <xf numFmtId="167" fontId="7" fillId="0" borderId="1" xfId="1" applyNumberFormat="1" applyFont="1" applyBorder="1"/>
    <xf numFmtId="167" fontId="7" fillId="0" borderId="0" xfId="1" applyNumberFormat="1" applyFont="1" applyBorder="1"/>
    <xf numFmtId="167" fontId="16" fillId="4" borderId="0" xfId="1" applyNumberFormat="1" applyFont="1" applyFill="1" applyBorder="1"/>
    <xf numFmtId="0" fontId="10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8" xfId="0" applyBorder="1"/>
    <xf numFmtId="0" fontId="10" fillId="2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0" fillId="5" borderId="0" xfId="1" applyNumberFormat="1" applyFont="1" applyFill="1" applyBorder="1"/>
    <xf numFmtId="3" fontId="0" fillId="0" borderId="0" xfId="0" applyNumberFormat="1"/>
    <xf numFmtId="14" fontId="11" fillId="6" borderId="5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67" fontId="11" fillId="6" borderId="6" xfId="0" applyNumberFormat="1" applyFont="1" applyFill="1" applyBorder="1" applyAlignment="1">
      <alignment horizontal="center"/>
    </xf>
    <xf numFmtId="165" fontId="11" fillId="6" borderId="7" xfId="2" applyNumberFormat="1" applyFont="1" applyFill="1" applyBorder="1" applyAlignment="1">
      <alignment horizontal="center"/>
    </xf>
    <xf numFmtId="0" fontId="0" fillId="6" borderId="10" xfId="0" applyFill="1" applyBorder="1"/>
    <xf numFmtId="0" fontId="0" fillId="6" borderId="1" xfId="0" applyFill="1" applyBorder="1"/>
    <xf numFmtId="0" fontId="0" fillId="6" borderId="2" xfId="0" applyFill="1" applyBorder="1"/>
    <xf numFmtId="0" fontId="10" fillId="6" borderId="5" xfId="0" applyFont="1" applyFill="1" applyBorder="1"/>
    <xf numFmtId="0" fontId="10" fillId="6" borderId="6" xfId="0" applyFont="1" applyFill="1" applyBorder="1"/>
    <xf numFmtId="0" fontId="10" fillId="6" borderId="7" xfId="0" applyFont="1" applyFill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4" xfId="0" applyFont="1" applyFill="1" applyBorder="1" applyAlignment="1">
      <alignment horizontal="center"/>
    </xf>
    <xf numFmtId="14" fontId="11" fillId="6" borderId="5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7" xfId="0" applyNumberFormat="1" applyFont="1" applyFill="1" applyBorder="1" applyAlignment="1">
      <alignment horizontal="center"/>
    </xf>
    <xf numFmtId="14" fontId="11" fillId="6" borderId="3" xfId="0" applyNumberFormat="1" applyFont="1" applyFill="1" applyBorder="1" applyAlignment="1">
      <alignment horizontal="center"/>
    </xf>
    <xf numFmtId="14" fontId="11" fillId="6" borderId="0" xfId="0" applyNumberFormat="1" applyFont="1" applyFill="1" applyAlignment="1">
      <alignment horizontal="center"/>
    </xf>
    <xf numFmtId="14" fontId="11" fillId="6" borderId="4" xfId="0" applyNumberFormat="1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7" fillId="0" borderId="4" xfId="1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4" xfId="0" applyFont="1" applyFill="1" applyBorder="1" applyAlignment="1">
      <alignment horizontal="center"/>
    </xf>
    <xf numFmtId="14" fontId="5" fillId="6" borderId="5" xfId="0" applyNumberFormat="1" applyFont="1" applyFill="1" applyBorder="1" applyAlignment="1">
      <alignment horizontal="center"/>
    </xf>
    <xf numFmtId="14" fontId="5" fillId="6" borderId="6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10" fillId="0" borderId="4" xfId="2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" fontId="10" fillId="0" borderId="4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164" fontId="10" fillId="0" borderId="4" xfId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6" borderId="3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4" xfId="0" applyFont="1" applyFill="1" applyBorder="1" applyAlignment="1">
      <alignment horizontal="center"/>
    </xf>
    <xf numFmtId="14" fontId="18" fillId="6" borderId="3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165" fontId="10" fillId="0" borderId="4" xfId="2" applyNumberFormat="1" applyFont="1" applyBorder="1" applyAlignment="1">
      <alignment horizontal="center" vertical="center"/>
    </xf>
    <xf numFmtId="164" fontId="10" fillId="0" borderId="4" xfId="1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2" fontId="10" fillId="0" borderId="4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workbookViewId="0">
      <selection activeCell="B10" sqref="B10"/>
    </sheetView>
  </sheetViews>
  <sheetFormatPr defaultColWidth="11.42578125" defaultRowHeight="15" x14ac:dyDescent="0.25"/>
  <cols>
    <col min="1" max="1" width="31.5703125" bestFit="1" customWidth="1"/>
    <col min="2" max="2" width="39.85546875" customWidth="1"/>
  </cols>
  <sheetData>
    <row r="1" spans="1:12" x14ac:dyDescent="0.25">
      <c r="A1" s="30" t="s">
        <v>141</v>
      </c>
      <c r="B1" s="33" t="s">
        <v>265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x14ac:dyDescent="0.25">
      <c r="A2" s="30" t="s">
        <v>142</v>
      </c>
      <c r="B2" s="33" t="s">
        <v>270</v>
      </c>
      <c r="C2" s="13"/>
      <c r="D2" s="13"/>
      <c r="E2" s="13"/>
      <c r="F2" s="13"/>
      <c r="G2" s="13"/>
      <c r="H2" s="13"/>
      <c r="I2" s="13"/>
      <c r="J2" s="13"/>
      <c r="K2" s="13"/>
      <c r="L2" s="29"/>
    </row>
    <row r="3" spans="1:12" x14ac:dyDescent="0.25">
      <c r="A3" s="30" t="s">
        <v>143</v>
      </c>
      <c r="B3" s="34" t="s">
        <v>268</v>
      </c>
    </row>
    <row r="4" spans="1:12" x14ac:dyDescent="0.25">
      <c r="A4" s="30" t="s">
        <v>144</v>
      </c>
      <c r="B4" s="35" t="s">
        <v>269</v>
      </c>
    </row>
    <row r="5" spans="1:12" x14ac:dyDescent="0.25">
      <c r="A5" s="30" t="s">
        <v>145</v>
      </c>
      <c r="B5" s="35">
        <v>1534525</v>
      </c>
    </row>
    <row r="6" spans="1:12" x14ac:dyDescent="0.25">
      <c r="A6" s="30" t="s">
        <v>146</v>
      </c>
      <c r="B6" s="35" t="s">
        <v>271</v>
      </c>
    </row>
    <row r="7" spans="1:12" x14ac:dyDescent="0.25">
      <c r="A7" s="30" t="s">
        <v>147</v>
      </c>
      <c r="B7" s="35">
        <v>1565458</v>
      </c>
    </row>
    <row r="8" spans="1:12" x14ac:dyDescent="0.25">
      <c r="A8" s="30" t="s">
        <v>166</v>
      </c>
      <c r="B8" s="35" t="s">
        <v>275</v>
      </c>
    </row>
    <row r="9" spans="1:12" x14ac:dyDescent="0.25">
      <c r="A9" s="30" t="s">
        <v>147</v>
      </c>
      <c r="B9" s="35">
        <v>15425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80"/>
  <sheetViews>
    <sheetView showGridLines="0" topLeftCell="B1" zoomScale="130" zoomScaleNormal="130" workbookViewId="0">
      <selection activeCell="L2" sqref="L2"/>
    </sheetView>
  </sheetViews>
  <sheetFormatPr defaultColWidth="11.42578125" defaultRowHeight="11.25" x14ac:dyDescent="0.2"/>
  <cols>
    <col min="1" max="1" width="6.42578125" style="1" customWidth="1"/>
    <col min="2" max="2" width="32.7109375" style="1" bestFit="1" customWidth="1"/>
    <col min="3" max="3" width="1.28515625" style="1" customWidth="1"/>
    <col min="4" max="4" width="10" style="1" customWidth="1"/>
    <col min="5" max="5" width="13" style="1" customWidth="1"/>
    <col min="6" max="6" width="8.5703125" style="1" customWidth="1"/>
    <col min="7" max="7" width="16.85546875" style="1" bestFit="1" customWidth="1"/>
    <col min="8" max="8" width="6.85546875" style="1" customWidth="1"/>
    <col min="9" max="9" width="10.140625" style="1" customWidth="1"/>
    <col min="10" max="12" width="9.140625" style="1" customWidth="1"/>
    <col min="13" max="13" width="13.7109375" style="1" bestFit="1" customWidth="1"/>
    <col min="14" max="256" width="9.140625" style="1" customWidth="1"/>
    <col min="257" max="16384" width="11.42578125" style="1"/>
  </cols>
  <sheetData>
    <row r="1" spans="1:13" x14ac:dyDescent="0.2">
      <c r="B1" s="140" t="str">
        <f>'DATOS BASICOS'!B1</f>
        <v>INGENIERIA Y COSNTRUCCIOENS WJ SAS</v>
      </c>
      <c r="C1" s="141"/>
      <c r="D1" s="141"/>
      <c r="E1" s="141"/>
      <c r="F1" s="141"/>
      <c r="G1" s="141"/>
      <c r="H1" s="141"/>
      <c r="I1" s="142"/>
    </row>
    <row r="2" spans="1:13" x14ac:dyDescent="0.2">
      <c r="B2" s="143" t="str">
        <f>'DATOS BASICOS'!B2</f>
        <v>900,455,895-8</v>
      </c>
      <c r="C2" s="144"/>
      <c r="D2" s="144"/>
      <c r="E2" s="144"/>
      <c r="F2" s="144"/>
      <c r="G2" s="144"/>
      <c r="H2" s="144"/>
      <c r="I2" s="145"/>
    </row>
    <row r="3" spans="1:13" x14ac:dyDescent="0.2">
      <c r="B3" s="143" t="s">
        <v>236</v>
      </c>
      <c r="C3" s="144"/>
      <c r="D3" s="144"/>
      <c r="E3" s="144"/>
      <c r="F3" s="144"/>
      <c r="G3" s="144"/>
      <c r="H3" s="144"/>
      <c r="I3" s="145"/>
    </row>
    <row r="4" spans="1:13" x14ac:dyDescent="0.2">
      <c r="B4" s="143" t="s">
        <v>0</v>
      </c>
      <c r="C4" s="144"/>
      <c r="D4" s="144"/>
      <c r="E4" s="144"/>
      <c r="F4" s="144"/>
      <c r="G4" s="144"/>
      <c r="H4" s="144"/>
      <c r="I4" s="145"/>
    </row>
    <row r="5" spans="1:13" ht="12" thickBot="1" x14ac:dyDescent="0.25">
      <c r="B5" s="146" t="str">
        <f>'DATOS BASICOS'!B3</f>
        <v>A 31 DE DICIEMBRE DE 2015</v>
      </c>
      <c r="C5" s="147"/>
      <c r="D5" s="147"/>
      <c r="E5" s="147"/>
      <c r="F5" s="147"/>
      <c r="G5" s="147"/>
      <c r="H5" s="147"/>
      <c r="I5" s="148"/>
    </row>
    <row r="6" spans="1:13" ht="5.25" customHeight="1" x14ac:dyDescent="0.2">
      <c r="G6" s="1" t="s">
        <v>235</v>
      </c>
    </row>
    <row r="7" spans="1:13" ht="15" customHeight="1" thickBot="1" x14ac:dyDescent="0.25">
      <c r="A7" s="13" t="s">
        <v>72</v>
      </c>
      <c r="E7" s="36">
        <v>2015</v>
      </c>
      <c r="F7" s="36" t="s">
        <v>31</v>
      </c>
      <c r="G7" s="36">
        <v>2014</v>
      </c>
      <c r="H7" s="63" t="s">
        <v>31</v>
      </c>
      <c r="I7" s="53" t="s">
        <v>237</v>
      </c>
    </row>
    <row r="8" spans="1:13" x14ac:dyDescent="0.2">
      <c r="A8" s="121">
        <v>14</v>
      </c>
      <c r="B8" s="31" t="s">
        <v>1</v>
      </c>
      <c r="C8" s="27"/>
      <c r="D8" s="27"/>
      <c r="E8" s="59">
        <v>1</v>
      </c>
      <c r="F8" s="59"/>
      <c r="G8" s="59">
        <v>1</v>
      </c>
      <c r="H8" s="59"/>
      <c r="I8" s="65">
        <f>(E8-G8)/G8</f>
        <v>0</v>
      </c>
    </row>
    <row r="9" spans="1:13" x14ac:dyDescent="0.2">
      <c r="B9" s="4" t="s">
        <v>168</v>
      </c>
      <c r="E9" s="43">
        <v>0</v>
      </c>
      <c r="F9" s="43"/>
      <c r="G9" s="43">
        <v>0</v>
      </c>
      <c r="H9" s="43"/>
      <c r="I9" s="5"/>
    </row>
    <row r="10" spans="1:13" x14ac:dyDescent="0.2">
      <c r="B10" s="4" t="s">
        <v>29</v>
      </c>
      <c r="E10" s="43"/>
      <c r="F10" s="43"/>
      <c r="G10" s="43">
        <v>0</v>
      </c>
      <c r="H10" s="43"/>
      <c r="I10" s="11"/>
    </row>
    <row r="11" spans="1:13" x14ac:dyDescent="0.2">
      <c r="B11" s="4" t="s">
        <v>30</v>
      </c>
      <c r="E11" s="43">
        <v>0</v>
      </c>
      <c r="F11" s="43"/>
      <c r="G11" s="43">
        <v>0</v>
      </c>
      <c r="H11" s="43"/>
      <c r="I11" s="12"/>
    </row>
    <row r="12" spans="1:13" x14ac:dyDescent="0.2">
      <c r="B12" s="32" t="s">
        <v>149</v>
      </c>
      <c r="C12" s="13"/>
      <c r="D12" s="13"/>
      <c r="E12" s="45">
        <f>E8-E10-E11</f>
        <v>1</v>
      </c>
      <c r="F12" s="45">
        <f>F8-F10-F11</f>
        <v>0</v>
      </c>
      <c r="G12" s="45">
        <f>G8-G10-G11</f>
        <v>1</v>
      </c>
      <c r="H12" s="45"/>
      <c r="I12" s="67">
        <f>(E12-G12)/G12</f>
        <v>0</v>
      </c>
    </row>
    <row r="13" spans="1:13" ht="7.5" customHeight="1" x14ac:dyDescent="0.2">
      <c r="B13" s="4"/>
      <c r="E13" s="43"/>
      <c r="F13" s="43"/>
      <c r="G13" s="43"/>
      <c r="H13" s="43"/>
      <c r="I13" s="12"/>
    </row>
    <row r="14" spans="1:13" x14ac:dyDescent="0.2">
      <c r="A14" s="121"/>
      <c r="B14" s="32" t="s">
        <v>234</v>
      </c>
      <c r="C14" s="13"/>
      <c r="D14" s="13"/>
      <c r="E14" s="45">
        <f>SUM(E15:E17)</f>
        <v>0</v>
      </c>
      <c r="F14" s="64">
        <f>E14/E8</f>
        <v>0</v>
      </c>
      <c r="G14" s="45">
        <f>SUM(G15:G17)</f>
        <v>0</v>
      </c>
      <c r="H14" s="64">
        <f>G14/G8</f>
        <v>0</v>
      </c>
      <c r="I14" s="67" t="e">
        <f>(E14-G14)/G14</f>
        <v>#DIV/0!</v>
      </c>
      <c r="M14" s="48"/>
    </row>
    <row r="15" spans="1:13" x14ac:dyDescent="0.2">
      <c r="A15" s="121">
        <v>15</v>
      </c>
      <c r="B15" s="4" t="s">
        <v>2</v>
      </c>
      <c r="E15" s="43"/>
      <c r="F15" s="43"/>
      <c r="G15" s="43"/>
      <c r="H15" s="43"/>
      <c r="I15" s="5"/>
      <c r="M15" s="61"/>
    </row>
    <row r="16" spans="1:13" x14ac:dyDescent="0.2">
      <c r="A16" s="121">
        <v>16</v>
      </c>
      <c r="B16" s="4" t="s">
        <v>3</v>
      </c>
      <c r="E16" s="43">
        <v>0</v>
      </c>
      <c r="F16" s="43"/>
      <c r="G16" s="43">
        <v>0</v>
      </c>
      <c r="H16" s="43"/>
      <c r="I16" s="5"/>
      <c r="M16" s="61"/>
    </row>
    <row r="17" spans="1:13" x14ac:dyDescent="0.2">
      <c r="A17" s="121">
        <v>17</v>
      </c>
      <c r="B17" s="4" t="s">
        <v>4</v>
      </c>
      <c r="E17" s="43"/>
      <c r="F17" s="43"/>
      <c r="G17" s="43" t="s">
        <v>272</v>
      </c>
      <c r="H17" s="43"/>
      <c r="I17" s="5"/>
      <c r="L17" s="60"/>
      <c r="M17" s="61"/>
    </row>
    <row r="18" spans="1:13" ht="5.25" customHeight="1" x14ac:dyDescent="0.2">
      <c r="B18" s="4"/>
      <c r="E18" s="43"/>
      <c r="F18" s="43"/>
      <c r="G18" s="43"/>
      <c r="H18" s="43"/>
      <c r="I18" s="5"/>
    </row>
    <row r="19" spans="1:13" x14ac:dyDescent="0.2">
      <c r="B19" s="32" t="s">
        <v>5</v>
      </c>
      <c r="C19" s="13"/>
      <c r="D19" s="13"/>
      <c r="E19" s="45">
        <f>E12-E14</f>
        <v>1</v>
      </c>
      <c r="F19" s="64">
        <f>E19/E8</f>
        <v>1</v>
      </c>
      <c r="G19" s="45">
        <f>G12-G14</f>
        <v>1</v>
      </c>
      <c r="H19" s="64">
        <f>G19/G8</f>
        <v>1</v>
      </c>
      <c r="I19" s="67">
        <f>(E19-G19)/G19</f>
        <v>0</v>
      </c>
    </row>
    <row r="20" spans="1:13" ht="6" customHeight="1" x14ac:dyDescent="0.2">
      <c r="B20" s="4"/>
      <c r="E20" s="43"/>
      <c r="F20" s="43"/>
      <c r="G20" s="43"/>
      <c r="H20" s="43"/>
      <c r="I20" s="5"/>
    </row>
    <row r="21" spans="1:13" x14ac:dyDescent="0.2">
      <c r="B21" s="32" t="s">
        <v>6</v>
      </c>
      <c r="C21" s="13"/>
      <c r="D21" s="13"/>
      <c r="E21" s="43"/>
      <c r="F21" s="43"/>
      <c r="G21" s="45"/>
      <c r="H21" s="43"/>
      <c r="I21" s="11"/>
    </row>
    <row r="22" spans="1:13" x14ac:dyDescent="0.2">
      <c r="A22" s="121">
        <v>18</v>
      </c>
      <c r="B22" s="32" t="s">
        <v>18</v>
      </c>
      <c r="C22" s="13"/>
      <c r="D22" s="13"/>
      <c r="E22" s="45">
        <f>SUM(E23:E33)</f>
        <v>0</v>
      </c>
      <c r="F22" s="46">
        <f>E22/E8</f>
        <v>0</v>
      </c>
      <c r="G22" s="45">
        <f>SUM(G23:G33)</f>
        <v>0</v>
      </c>
      <c r="H22" s="46">
        <f>G22/G8</f>
        <v>0</v>
      </c>
      <c r="I22" s="67" t="e">
        <f>(E22-G22)/G22</f>
        <v>#DIV/0!</v>
      </c>
      <c r="K22" s="62"/>
      <c r="L22" s="62"/>
    </row>
    <row r="23" spans="1:13" x14ac:dyDescent="0.2">
      <c r="B23" s="4" t="s">
        <v>8</v>
      </c>
      <c r="D23" s="62"/>
      <c r="E23" s="43"/>
      <c r="F23" s="43"/>
      <c r="G23" s="122">
        <v>0</v>
      </c>
      <c r="H23" s="43"/>
      <c r="I23" s="5"/>
    </row>
    <row r="24" spans="1:13" x14ac:dyDescent="0.2">
      <c r="B24" s="4" t="s">
        <v>9</v>
      </c>
      <c r="E24" s="43">
        <v>0</v>
      </c>
      <c r="F24" s="43"/>
      <c r="G24" s="122">
        <v>0</v>
      </c>
      <c r="H24" s="43"/>
      <c r="I24" s="5"/>
    </row>
    <row r="25" spans="1:13" x14ac:dyDescent="0.2">
      <c r="B25" s="4" t="s">
        <v>10</v>
      </c>
      <c r="E25" s="43">
        <v>0</v>
      </c>
      <c r="F25" s="43"/>
      <c r="G25" s="122">
        <v>0</v>
      </c>
      <c r="H25" s="43"/>
      <c r="I25" s="5"/>
    </row>
    <row r="26" spans="1:13" x14ac:dyDescent="0.2">
      <c r="B26" s="4" t="s">
        <v>249</v>
      </c>
      <c r="E26" s="43">
        <v>0</v>
      </c>
      <c r="F26" s="43"/>
      <c r="G26" s="122">
        <v>0</v>
      </c>
      <c r="H26" s="43"/>
      <c r="I26" s="5"/>
    </row>
    <row r="27" spans="1:13" x14ac:dyDescent="0.2">
      <c r="B27" s="4" t="s">
        <v>11</v>
      </c>
      <c r="E27" s="43">
        <v>0</v>
      </c>
      <c r="F27" s="43"/>
      <c r="G27" s="122">
        <v>0</v>
      </c>
      <c r="H27" s="43"/>
      <c r="I27" s="5"/>
    </row>
    <row r="28" spans="1:13" x14ac:dyDescent="0.2">
      <c r="B28" s="4" t="s">
        <v>27</v>
      </c>
      <c r="E28" s="43">
        <v>0</v>
      </c>
      <c r="F28" s="43"/>
      <c r="G28" s="43"/>
      <c r="H28" s="43"/>
      <c r="I28" s="5"/>
    </row>
    <row r="29" spans="1:13" x14ac:dyDescent="0.2">
      <c r="B29" s="4" t="s">
        <v>266</v>
      </c>
      <c r="E29" s="43">
        <v>0</v>
      </c>
      <c r="F29" s="43"/>
      <c r="G29" s="122">
        <v>0</v>
      </c>
      <c r="H29" s="43"/>
      <c r="I29" s="5"/>
    </row>
    <row r="30" spans="1:13" x14ac:dyDescent="0.2">
      <c r="B30" s="4" t="s">
        <v>14</v>
      </c>
      <c r="E30" s="43">
        <v>0</v>
      </c>
      <c r="F30" s="43"/>
      <c r="G30" s="43">
        <v>0</v>
      </c>
      <c r="H30" s="43"/>
      <c r="I30" s="5"/>
    </row>
    <row r="31" spans="1:13" x14ac:dyDescent="0.2">
      <c r="B31" s="4" t="s">
        <v>267</v>
      </c>
      <c r="E31" s="43">
        <v>0</v>
      </c>
      <c r="F31" s="43"/>
      <c r="G31" s="43">
        <v>0</v>
      </c>
      <c r="H31" s="43"/>
      <c r="I31" s="5"/>
    </row>
    <row r="32" spans="1:13" x14ac:dyDescent="0.2">
      <c r="B32" s="4" t="s">
        <v>12</v>
      </c>
      <c r="E32" s="43">
        <v>0</v>
      </c>
      <c r="F32" s="43"/>
      <c r="G32" s="122">
        <v>0</v>
      </c>
      <c r="H32" s="43"/>
      <c r="I32" s="5"/>
    </row>
    <row r="33" spans="2:10" x14ac:dyDescent="0.2">
      <c r="B33" s="4" t="s">
        <v>17</v>
      </c>
      <c r="E33" s="43">
        <v>0</v>
      </c>
      <c r="F33" s="43"/>
      <c r="G33" s="122">
        <v>0</v>
      </c>
      <c r="H33" s="43"/>
      <c r="I33" s="5"/>
    </row>
    <row r="34" spans="2:10" ht="5.25" customHeight="1" x14ac:dyDescent="0.2">
      <c r="B34" s="4"/>
      <c r="E34" s="40"/>
      <c r="F34" s="43"/>
      <c r="G34" s="43"/>
      <c r="H34" s="43"/>
      <c r="I34" s="5"/>
    </row>
    <row r="35" spans="2:10" x14ac:dyDescent="0.2">
      <c r="B35" s="32" t="s">
        <v>7</v>
      </c>
      <c r="C35" s="13"/>
      <c r="D35" s="13"/>
      <c r="E35" s="43">
        <f>SUM(E36:E45)</f>
        <v>0</v>
      </c>
      <c r="F35" s="43"/>
      <c r="G35" s="43">
        <f>SUM(G36:G45)</f>
        <v>0</v>
      </c>
      <c r="H35" s="43"/>
      <c r="I35" s="11"/>
    </row>
    <row r="36" spans="2:10" x14ac:dyDescent="0.2">
      <c r="B36" s="4" t="s">
        <v>8</v>
      </c>
      <c r="E36" s="43">
        <v>0</v>
      </c>
      <c r="F36" s="43"/>
      <c r="G36" s="43">
        <v>0</v>
      </c>
      <c r="H36" s="43"/>
      <c r="I36" s="5"/>
    </row>
    <row r="37" spans="2:10" x14ac:dyDescent="0.2">
      <c r="B37" s="4" t="s">
        <v>9</v>
      </c>
      <c r="E37" s="43">
        <v>0</v>
      </c>
      <c r="F37" s="43"/>
      <c r="G37" s="43">
        <v>0</v>
      </c>
      <c r="H37" s="43"/>
      <c r="I37" s="5"/>
    </row>
    <row r="38" spans="2:10" x14ac:dyDescent="0.2">
      <c r="B38" s="4" t="s">
        <v>10</v>
      </c>
      <c r="E38" s="43">
        <v>0</v>
      </c>
      <c r="F38" s="43"/>
      <c r="G38" s="43">
        <v>0</v>
      </c>
      <c r="H38" s="43"/>
      <c r="I38" s="5"/>
    </row>
    <row r="39" spans="2:10" x14ac:dyDescent="0.2">
      <c r="B39" s="4" t="s">
        <v>11</v>
      </c>
      <c r="E39" s="43">
        <v>0</v>
      </c>
      <c r="F39" s="43"/>
      <c r="G39" s="43">
        <v>0</v>
      </c>
      <c r="H39" s="43"/>
      <c r="I39" s="5"/>
    </row>
    <row r="40" spans="2:10" x14ac:dyDescent="0.2">
      <c r="B40" s="4" t="s">
        <v>12</v>
      </c>
      <c r="E40" s="43">
        <v>0</v>
      </c>
      <c r="F40" s="43"/>
      <c r="G40" s="43">
        <v>0</v>
      </c>
      <c r="H40" s="43"/>
      <c r="I40" s="5"/>
    </row>
    <row r="41" spans="2:10" x14ac:dyDescent="0.2">
      <c r="B41" s="4" t="s">
        <v>13</v>
      </c>
      <c r="E41" s="43">
        <v>0</v>
      </c>
      <c r="F41" s="43"/>
      <c r="G41" s="43">
        <v>0</v>
      </c>
      <c r="H41" s="43"/>
      <c r="I41" s="5"/>
    </row>
    <row r="42" spans="2:10" x14ac:dyDescent="0.2">
      <c r="B42" s="4" t="s">
        <v>14</v>
      </c>
      <c r="E42" s="43">
        <v>0</v>
      </c>
      <c r="F42" s="43"/>
      <c r="G42" s="43">
        <v>0</v>
      </c>
      <c r="H42" s="43"/>
      <c r="I42" s="5"/>
    </row>
    <row r="43" spans="2:10" x14ac:dyDescent="0.2">
      <c r="B43" s="4" t="s">
        <v>15</v>
      </c>
      <c r="E43" s="43">
        <v>0</v>
      </c>
      <c r="F43" s="43"/>
      <c r="G43" s="43">
        <v>0</v>
      </c>
      <c r="H43" s="43"/>
      <c r="I43" s="5"/>
    </row>
    <row r="44" spans="2:10" x14ac:dyDescent="0.2">
      <c r="B44" s="4" t="s">
        <v>16</v>
      </c>
      <c r="E44" s="43">
        <v>0</v>
      </c>
      <c r="F44" s="43"/>
      <c r="G44" s="43">
        <v>0</v>
      </c>
      <c r="H44" s="43"/>
      <c r="I44" s="5"/>
    </row>
    <row r="45" spans="2:10" x14ac:dyDescent="0.2">
      <c r="B45" s="4" t="s">
        <v>17</v>
      </c>
      <c r="E45" s="43">
        <v>0</v>
      </c>
      <c r="F45" s="43"/>
      <c r="G45" s="43">
        <v>0</v>
      </c>
      <c r="H45" s="43"/>
      <c r="I45" s="5"/>
    </row>
    <row r="46" spans="2:10" ht="6" customHeight="1" x14ac:dyDescent="0.2">
      <c r="B46" s="4"/>
      <c r="E46" s="43"/>
      <c r="F46" s="43"/>
      <c r="G46" s="43"/>
      <c r="H46" s="43"/>
      <c r="I46" s="5"/>
      <c r="J46" s="62"/>
    </row>
    <row r="47" spans="2:10" x14ac:dyDescent="0.2">
      <c r="B47" s="32" t="s">
        <v>19</v>
      </c>
      <c r="C47" s="13"/>
      <c r="D47" s="13"/>
      <c r="E47" s="45">
        <f>E19-E22-E35</f>
        <v>1</v>
      </c>
      <c r="F47" s="64">
        <f>E47/E8</f>
        <v>1</v>
      </c>
      <c r="G47" s="45">
        <f>G19-G22-G35</f>
        <v>1</v>
      </c>
      <c r="H47" s="64">
        <f>G47/G8</f>
        <v>1</v>
      </c>
      <c r="I47" s="67">
        <f>(E47-G47)/G47</f>
        <v>0</v>
      </c>
      <c r="J47" s="62"/>
    </row>
    <row r="48" spans="2:10" ht="6" customHeight="1" x14ac:dyDescent="0.2">
      <c r="B48" s="6"/>
      <c r="C48" s="13"/>
      <c r="D48" s="13"/>
      <c r="E48" s="43"/>
      <c r="F48" s="43"/>
      <c r="G48" s="43"/>
      <c r="H48" s="43"/>
      <c r="I48" s="5"/>
    </row>
    <row r="49" spans="1:9" x14ac:dyDescent="0.2">
      <c r="A49" s="121">
        <v>19</v>
      </c>
      <c r="B49" s="32" t="s">
        <v>20</v>
      </c>
      <c r="C49" s="13"/>
      <c r="D49" s="13"/>
      <c r="E49" s="45">
        <f>SUM(E50:E52)</f>
        <v>0</v>
      </c>
      <c r="F49" s="64">
        <f>E49/E8</f>
        <v>0</v>
      </c>
      <c r="G49" s="45">
        <f>SUM(G50:G52)</f>
        <v>0</v>
      </c>
      <c r="H49" s="64">
        <f>G49/G8</f>
        <v>0</v>
      </c>
      <c r="I49" s="67" t="e">
        <f>(E49-G49)/G49</f>
        <v>#DIV/0!</v>
      </c>
    </row>
    <row r="50" spans="1:9" x14ac:dyDescent="0.2">
      <c r="B50" s="4" t="s">
        <v>21</v>
      </c>
      <c r="E50" s="43">
        <v>0</v>
      </c>
      <c r="F50" s="43"/>
      <c r="G50" s="43">
        <v>0</v>
      </c>
      <c r="H50" s="43"/>
      <c r="I50" s="5"/>
    </row>
    <row r="51" spans="1:9" x14ac:dyDescent="0.2">
      <c r="B51" s="4" t="s">
        <v>22</v>
      </c>
      <c r="E51" s="43">
        <v>0</v>
      </c>
      <c r="F51" s="43"/>
      <c r="G51" s="43">
        <v>0</v>
      </c>
      <c r="H51" s="43"/>
      <c r="I51" s="5"/>
    </row>
    <row r="52" spans="1:9" x14ac:dyDescent="0.2">
      <c r="B52" s="4" t="s">
        <v>17</v>
      </c>
      <c r="E52" s="43">
        <v>0</v>
      </c>
      <c r="F52" s="43"/>
      <c r="G52" s="43">
        <v>0</v>
      </c>
      <c r="H52" s="43"/>
      <c r="I52" s="5"/>
    </row>
    <row r="53" spans="1:9" ht="6" customHeight="1" x14ac:dyDescent="0.2">
      <c r="B53" s="4"/>
      <c r="E53" s="43"/>
      <c r="F53" s="43"/>
      <c r="G53" s="43"/>
      <c r="H53" s="43"/>
      <c r="I53" s="11"/>
    </row>
    <row r="54" spans="1:9" x14ac:dyDescent="0.2">
      <c r="A54" s="121">
        <v>20</v>
      </c>
      <c r="B54" s="32" t="s">
        <v>23</v>
      </c>
      <c r="C54" s="13"/>
      <c r="D54" s="13"/>
      <c r="E54" s="45">
        <f>SUM(E55:E56)</f>
        <v>0</v>
      </c>
      <c r="F54" s="64">
        <f>E54/E8</f>
        <v>0</v>
      </c>
      <c r="G54" s="45">
        <f>SUM(G55:G56)</f>
        <v>0</v>
      </c>
      <c r="H54" s="64">
        <f>G54/G8</f>
        <v>0</v>
      </c>
      <c r="I54" s="67" t="e">
        <f>(E54-G54)/G54</f>
        <v>#DIV/0!</v>
      </c>
    </row>
    <row r="55" spans="1:9" x14ac:dyDescent="0.2">
      <c r="B55" s="4" t="s">
        <v>21</v>
      </c>
      <c r="E55" s="43">
        <v>0</v>
      </c>
      <c r="F55" s="43"/>
      <c r="G55" s="43">
        <v>0</v>
      </c>
      <c r="H55" s="43"/>
      <c r="I55" s="5"/>
    </row>
    <row r="56" spans="1:9" x14ac:dyDescent="0.2">
      <c r="B56" s="4" t="s">
        <v>24</v>
      </c>
      <c r="E56" s="43">
        <v>0</v>
      </c>
      <c r="F56" s="43"/>
      <c r="G56" s="43">
        <v>0</v>
      </c>
      <c r="H56" s="43"/>
      <c r="I56" s="5"/>
    </row>
    <row r="57" spans="1:9" ht="4.5" customHeight="1" x14ac:dyDescent="0.2">
      <c r="B57" s="4"/>
      <c r="E57" s="43"/>
      <c r="F57" s="43"/>
      <c r="G57" s="43"/>
      <c r="H57" s="43"/>
      <c r="I57" s="5"/>
    </row>
    <row r="58" spans="1:9" x14ac:dyDescent="0.2">
      <c r="B58" s="32" t="s">
        <v>25</v>
      </c>
      <c r="C58" s="13"/>
      <c r="D58" s="13"/>
      <c r="E58" s="45">
        <f>E47-E49+E54</f>
        <v>1</v>
      </c>
      <c r="F58" s="64">
        <f>E58/E8</f>
        <v>1</v>
      </c>
      <c r="G58" s="45">
        <f>G47-G49+G54</f>
        <v>1</v>
      </c>
      <c r="H58" s="64">
        <f>G58/G8</f>
        <v>1</v>
      </c>
      <c r="I58" s="67">
        <f>(E58-G58)/G58</f>
        <v>0</v>
      </c>
    </row>
    <row r="59" spans="1:9" ht="6.75" customHeight="1" x14ac:dyDescent="0.2">
      <c r="B59" s="4"/>
      <c r="E59" s="43"/>
      <c r="F59" s="43"/>
      <c r="G59" s="43"/>
      <c r="H59" s="43"/>
      <c r="I59" s="5"/>
    </row>
    <row r="60" spans="1:9" x14ac:dyDescent="0.2">
      <c r="A60" s="121">
        <v>20</v>
      </c>
      <c r="B60" s="4" t="s">
        <v>250</v>
      </c>
      <c r="E60" s="43">
        <v>0</v>
      </c>
      <c r="F60" s="43"/>
      <c r="G60" s="43">
        <v>0</v>
      </c>
      <c r="H60" s="43"/>
      <c r="I60" s="5"/>
    </row>
    <row r="61" spans="1:9" x14ac:dyDescent="0.2">
      <c r="A61" s="121">
        <v>20</v>
      </c>
      <c r="B61" s="4" t="s">
        <v>28</v>
      </c>
      <c r="E61" s="43">
        <v>0</v>
      </c>
      <c r="F61" s="43"/>
      <c r="G61" s="43">
        <f>IF(G58&gt;0,G58*0,0)</f>
        <v>0</v>
      </c>
      <c r="H61" s="43"/>
      <c r="I61" s="5"/>
    </row>
    <row r="62" spans="1:9" ht="6.75" customHeight="1" x14ac:dyDescent="0.2">
      <c r="B62" s="4"/>
      <c r="E62" s="43"/>
      <c r="F62" s="43"/>
      <c r="G62" s="43"/>
      <c r="H62" s="43"/>
      <c r="I62" s="5"/>
    </row>
    <row r="63" spans="1:9" x14ac:dyDescent="0.2">
      <c r="A63" s="121">
        <v>20</v>
      </c>
      <c r="B63" s="32" t="s">
        <v>26</v>
      </c>
      <c r="C63" s="13"/>
      <c r="D63" s="13"/>
      <c r="E63" s="45">
        <f>E58-E60-E61</f>
        <v>1</v>
      </c>
      <c r="F63" s="64">
        <f>E63/E8</f>
        <v>1</v>
      </c>
      <c r="G63" s="45">
        <f>G58-G60-G61</f>
        <v>1</v>
      </c>
      <c r="H63" s="64">
        <f>G63/G8</f>
        <v>1</v>
      </c>
      <c r="I63" s="67">
        <f>(E63-G63)/G63</f>
        <v>0</v>
      </c>
    </row>
    <row r="64" spans="1:9" x14ac:dyDescent="0.2">
      <c r="B64" s="4"/>
      <c r="E64" s="43"/>
      <c r="F64" s="43"/>
      <c r="G64" s="43">
        <v>0</v>
      </c>
      <c r="H64" s="43"/>
      <c r="I64" s="5"/>
    </row>
    <row r="65" spans="2:9" x14ac:dyDescent="0.2">
      <c r="B65" s="4"/>
      <c r="G65" s="62">
        <v>0</v>
      </c>
      <c r="I65" s="5"/>
    </row>
    <row r="66" spans="2:9" x14ac:dyDescent="0.2">
      <c r="B66" s="4"/>
      <c r="I66" s="5"/>
    </row>
    <row r="67" spans="2:9" x14ac:dyDescent="0.2">
      <c r="B67" s="4"/>
      <c r="I67" s="5"/>
    </row>
    <row r="68" spans="2:9" x14ac:dyDescent="0.2">
      <c r="B68" s="4"/>
      <c r="I68" s="5"/>
    </row>
    <row r="69" spans="2:9" ht="12" thickBot="1" x14ac:dyDescent="0.25">
      <c r="B69" s="8"/>
      <c r="C69" s="9"/>
      <c r="D69" s="9"/>
      <c r="E69" s="9"/>
      <c r="F69" s="9"/>
      <c r="G69" s="9"/>
      <c r="H69" s="9"/>
      <c r="I69" s="10"/>
    </row>
    <row r="70" spans="2:9" x14ac:dyDescent="0.2">
      <c r="B70" s="75"/>
      <c r="C70" s="2"/>
      <c r="D70" s="2"/>
      <c r="E70" s="2"/>
      <c r="F70" s="2"/>
      <c r="G70" s="2"/>
      <c r="H70" s="2"/>
      <c r="I70" s="3"/>
    </row>
    <row r="71" spans="2:9" x14ac:dyDescent="0.2">
      <c r="B71" s="4"/>
      <c r="I71" s="5"/>
    </row>
    <row r="72" spans="2:9" x14ac:dyDescent="0.2">
      <c r="B72" s="4"/>
      <c r="I72" s="5"/>
    </row>
    <row r="73" spans="2:9" x14ac:dyDescent="0.2">
      <c r="B73" s="91" t="str">
        <f>'DATOS BASICOS'!B4</f>
        <v>WILLIAM ARTURO HERNANDEZ</v>
      </c>
      <c r="C73" s="38"/>
      <c r="D73" s="38"/>
      <c r="E73" s="136" t="str">
        <f>'DATOS BASICOS'!B6</f>
        <v xml:space="preserve">CARLOS GUARIN </v>
      </c>
      <c r="F73" s="136"/>
      <c r="G73" s="136"/>
      <c r="H73" s="136"/>
      <c r="I73" s="137"/>
    </row>
    <row r="74" spans="2:9" x14ac:dyDescent="0.2">
      <c r="B74" s="76">
        <f>'DATOS BASICOS'!B5</f>
        <v>1534525</v>
      </c>
      <c r="C74" s="38"/>
      <c r="D74" s="38"/>
      <c r="E74" s="134">
        <f>'DATOS BASICOS'!B7</f>
        <v>1565458</v>
      </c>
      <c r="F74" s="134"/>
      <c r="G74" s="134"/>
      <c r="H74" s="134"/>
      <c r="I74" s="135"/>
    </row>
    <row r="75" spans="2:9" x14ac:dyDescent="0.2">
      <c r="B75" s="37" t="s">
        <v>144</v>
      </c>
      <c r="C75" s="36"/>
      <c r="D75" s="36"/>
      <c r="E75" s="138" t="s">
        <v>148</v>
      </c>
      <c r="F75" s="138"/>
      <c r="G75" s="138"/>
      <c r="H75" s="138"/>
      <c r="I75" s="139"/>
    </row>
    <row r="76" spans="2:9" x14ac:dyDescent="0.2">
      <c r="B76" s="4"/>
      <c r="I76" s="5"/>
    </row>
    <row r="77" spans="2:9" hidden="1" x14ac:dyDescent="0.2">
      <c r="B77" s="4"/>
      <c r="I77" s="5"/>
    </row>
    <row r="78" spans="2:9" hidden="1" x14ac:dyDescent="0.2">
      <c r="B78" s="4"/>
      <c r="I78" s="5"/>
    </row>
    <row r="79" spans="2:9" hidden="1" x14ac:dyDescent="0.2">
      <c r="B79" s="4"/>
      <c r="I79" s="5"/>
    </row>
    <row r="80" spans="2:9" ht="12" thickBot="1" x14ac:dyDescent="0.25">
      <c r="B80" s="8"/>
      <c r="C80" s="9"/>
      <c r="D80" s="9"/>
      <c r="E80" s="9"/>
      <c r="F80" s="9"/>
      <c r="G80" s="9"/>
      <c r="H80" s="9"/>
      <c r="I80" s="10"/>
    </row>
  </sheetData>
  <mergeCells count="8">
    <mergeCell ref="E74:I74"/>
    <mergeCell ref="E73:I73"/>
    <mergeCell ref="E75:I75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C1:R62"/>
  <sheetViews>
    <sheetView showGridLines="0" tabSelected="1" zoomScaleNormal="100" workbookViewId="0">
      <selection activeCell="P17" sqref="P17"/>
    </sheetView>
  </sheetViews>
  <sheetFormatPr defaultColWidth="11.42578125" defaultRowHeight="15" x14ac:dyDescent="0.25"/>
  <cols>
    <col min="1" max="1" width="6" customWidth="1"/>
    <col min="2" max="2" width="11.42578125" customWidth="1"/>
    <col min="3" max="3" width="4.7109375" style="107" bestFit="1" customWidth="1"/>
    <col min="4" max="4" width="26.42578125" style="1" bestFit="1" customWidth="1"/>
    <col min="5" max="5" width="13.7109375" style="62" customWidth="1"/>
    <col min="6" max="6" width="7.140625" style="1" customWidth="1"/>
    <col min="7" max="7" width="14.7109375" customWidth="1"/>
    <col min="8" max="8" width="6" style="14" bestFit="1" customWidth="1"/>
    <col min="9" max="9" width="2.5703125" customWidth="1"/>
    <col min="10" max="10" width="4.7109375" bestFit="1" customWidth="1"/>
    <col min="11" max="11" width="28.5703125" style="1" bestFit="1" customWidth="1"/>
    <col min="12" max="12" width="14" style="62" customWidth="1"/>
    <col min="13" max="13" width="10.42578125" style="1" customWidth="1"/>
    <col min="14" max="14" width="13.85546875" style="1" customWidth="1"/>
    <col min="15" max="15" width="7.140625" style="17" customWidth="1"/>
    <col min="16" max="18" width="16.28515625" bestFit="1" customWidth="1"/>
  </cols>
  <sheetData>
    <row r="1" spans="3:18" x14ac:dyDescent="0.25">
      <c r="C1" s="140" t="str">
        <f>'DATOS BASICOS'!B1</f>
        <v>INGENIERIA Y COSNTRUCCIOENS WJ SAS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</row>
    <row r="2" spans="3:18" x14ac:dyDescent="0.25">
      <c r="C2" s="143" t="str">
        <f>'DATOS BASICOS'!B2</f>
        <v>900,455,895-8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</row>
    <row r="3" spans="3:18" x14ac:dyDescent="0.25">
      <c r="C3" s="143" t="s">
        <v>276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</row>
    <row r="4" spans="3:18" x14ac:dyDescent="0.25">
      <c r="C4" s="143" t="s">
        <v>0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3:18" x14ac:dyDescent="0.25">
      <c r="C5" s="149" t="str">
        <f>'DATOS BASICOS'!B3</f>
        <v>A 31 DE DICIEMBRE DE 2015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3:18" ht="5.25" customHeight="1" thickBot="1" x14ac:dyDescent="0.3">
      <c r="C6" s="124"/>
      <c r="D6" s="125"/>
      <c r="E6" s="126"/>
      <c r="F6" s="125"/>
      <c r="G6" s="125"/>
      <c r="H6" s="125"/>
      <c r="I6" s="125"/>
      <c r="J6" s="125"/>
      <c r="K6" s="125"/>
      <c r="L6" s="126"/>
      <c r="M6" s="125"/>
      <c r="N6" s="125"/>
      <c r="O6" s="127"/>
    </row>
    <row r="7" spans="3:18" ht="15.75" thickBot="1" x14ac:dyDescent="0.3">
      <c r="C7" s="15"/>
      <c r="D7" s="15"/>
      <c r="E7" s="94">
        <v>2015</v>
      </c>
      <c r="F7" s="68" t="s">
        <v>31</v>
      </c>
      <c r="G7" s="68">
        <v>2014</v>
      </c>
      <c r="H7" s="15"/>
      <c r="I7" s="15"/>
      <c r="J7" s="15"/>
      <c r="K7" s="15"/>
      <c r="L7" s="94">
        <v>2015</v>
      </c>
      <c r="M7" s="15" t="s">
        <v>31</v>
      </c>
      <c r="N7" s="68">
        <v>2014</v>
      </c>
      <c r="O7" s="16"/>
    </row>
    <row r="8" spans="3:18" x14ac:dyDescent="0.25">
      <c r="C8" s="116" t="s">
        <v>72</v>
      </c>
      <c r="D8" s="2"/>
      <c r="E8" s="95"/>
      <c r="F8" s="2"/>
      <c r="G8" s="18"/>
      <c r="H8" s="19" t="s">
        <v>31</v>
      </c>
      <c r="I8" s="18"/>
      <c r="J8" s="20" t="s">
        <v>72</v>
      </c>
      <c r="K8" s="2"/>
      <c r="L8" s="95"/>
      <c r="M8" s="2"/>
      <c r="N8" s="2"/>
      <c r="O8" s="21" t="s">
        <v>31</v>
      </c>
    </row>
    <row r="9" spans="3:18" x14ac:dyDescent="0.25">
      <c r="C9" s="93"/>
      <c r="D9" s="13" t="s">
        <v>32</v>
      </c>
      <c r="K9" s="13" t="s">
        <v>58</v>
      </c>
      <c r="O9" s="11"/>
    </row>
    <row r="10" spans="3:18" x14ac:dyDescent="0.25">
      <c r="C10" s="119"/>
      <c r="D10" s="13" t="s">
        <v>33</v>
      </c>
      <c r="E10" s="45">
        <v>1</v>
      </c>
      <c r="F10" s="46">
        <f>E10/$E$51</f>
        <v>1</v>
      </c>
      <c r="G10" s="45">
        <v>1</v>
      </c>
      <c r="H10" s="46">
        <f>E10/$G$51</f>
        <v>1</v>
      </c>
      <c r="K10" s="13" t="s">
        <v>59</v>
      </c>
      <c r="L10" s="44">
        <v>1</v>
      </c>
      <c r="M10" s="64">
        <f>L10/$L$39</f>
        <v>1</v>
      </c>
      <c r="N10" s="41">
        <v>1</v>
      </c>
      <c r="O10" s="11">
        <f>N10/$N$39</f>
        <v>1</v>
      </c>
      <c r="P10" s="99"/>
    </row>
    <row r="11" spans="3:18" x14ac:dyDescent="0.25">
      <c r="C11" s="119">
        <v>4</v>
      </c>
      <c r="D11" s="13" t="s">
        <v>34</v>
      </c>
      <c r="E11" s="44">
        <f>E12+E13</f>
        <v>0</v>
      </c>
      <c r="F11" s="46">
        <f>E11/$E$51</f>
        <v>0</v>
      </c>
      <c r="G11" s="44">
        <f>G12+G13</f>
        <v>0</v>
      </c>
      <c r="H11" s="46">
        <f>E11/$G$51</f>
        <v>0</v>
      </c>
      <c r="J11" s="120">
        <v>9</v>
      </c>
      <c r="K11" s="13" t="s">
        <v>60</v>
      </c>
      <c r="L11" s="44">
        <f>L12+L13</f>
        <v>0</v>
      </c>
      <c r="M11" s="64">
        <f>L11/$L$39</f>
        <v>0</v>
      </c>
      <c r="N11" s="41">
        <f>N12+N13</f>
        <v>0</v>
      </c>
      <c r="O11" s="11">
        <f>N11/$N$39</f>
        <v>0</v>
      </c>
      <c r="P11" s="100"/>
      <c r="Q11" s="99"/>
      <c r="R11" s="99"/>
    </row>
    <row r="12" spans="3:18" x14ac:dyDescent="0.25">
      <c r="C12" s="93" t="s">
        <v>260</v>
      </c>
      <c r="D12" s="1" t="s">
        <v>35</v>
      </c>
      <c r="E12" s="43">
        <v>0</v>
      </c>
      <c r="F12" s="43"/>
      <c r="G12" s="43"/>
      <c r="H12" s="1"/>
      <c r="J12" s="107"/>
      <c r="K12" s="1" t="s">
        <v>61</v>
      </c>
      <c r="L12" s="43"/>
      <c r="M12" s="40"/>
      <c r="N12" s="40"/>
      <c r="O12" s="11"/>
    </row>
    <row r="13" spans="3:18" x14ac:dyDescent="0.25">
      <c r="C13" s="93" t="s">
        <v>260</v>
      </c>
      <c r="D13" s="1" t="s">
        <v>36</v>
      </c>
      <c r="E13" s="43">
        <v>0</v>
      </c>
      <c r="F13" s="43"/>
      <c r="G13" s="43">
        <v>0</v>
      </c>
      <c r="H13" s="1"/>
      <c r="J13" s="107"/>
      <c r="K13" s="1" t="s">
        <v>62</v>
      </c>
      <c r="L13" s="43">
        <v>0</v>
      </c>
      <c r="M13" s="40"/>
      <c r="N13" s="42">
        <v>0</v>
      </c>
      <c r="O13" s="11"/>
    </row>
    <row r="14" spans="3:18" x14ac:dyDescent="0.25">
      <c r="C14" s="93" t="s">
        <v>261</v>
      </c>
      <c r="D14" s="13" t="s">
        <v>37</v>
      </c>
      <c r="E14" s="44">
        <f>E15</f>
        <v>0</v>
      </c>
      <c r="F14" s="44"/>
      <c r="G14" s="44">
        <f>G15</f>
        <v>0</v>
      </c>
      <c r="H14" s="46">
        <f>E14/$G$51</f>
        <v>0</v>
      </c>
      <c r="J14" s="107"/>
      <c r="K14" s="13" t="s">
        <v>63</v>
      </c>
      <c r="L14" s="44">
        <f>L15</f>
        <v>0</v>
      </c>
      <c r="M14" s="42"/>
      <c r="N14" s="41">
        <f>N15</f>
        <v>0</v>
      </c>
      <c r="O14" s="11">
        <f>N14/$N$39</f>
        <v>0</v>
      </c>
    </row>
    <row r="15" spans="3:18" x14ac:dyDescent="0.25">
      <c r="C15" s="93"/>
      <c r="D15" s="1" t="s">
        <v>38</v>
      </c>
      <c r="E15" s="43">
        <v>0</v>
      </c>
      <c r="F15" s="43"/>
      <c r="G15" s="43">
        <v>0</v>
      </c>
      <c r="H15" s="1"/>
      <c r="J15" s="107"/>
      <c r="K15" s="1" t="s">
        <v>64</v>
      </c>
      <c r="L15" s="43">
        <v>0</v>
      </c>
      <c r="M15" s="40"/>
      <c r="N15" s="41">
        <v>0</v>
      </c>
      <c r="O15" s="11"/>
    </row>
    <row r="16" spans="3:18" x14ac:dyDescent="0.25">
      <c r="C16" s="119">
        <v>5</v>
      </c>
      <c r="D16" s="13" t="s">
        <v>39</v>
      </c>
      <c r="E16" s="44">
        <f>E17+E18+E19+E20+E21</f>
        <v>0</v>
      </c>
      <c r="F16" s="46">
        <f>E16/$E$51</f>
        <v>0</v>
      </c>
      <c r="G16" s="44">
        <f>G17+G18+G19+G20+G21</f>
        <v>0</v>
      </c>
      <c r="H16" s="46">
        <f>E16/$G$51</f>
        <v>0</v>
      </c>
      <c r="J16" s="120">
        <v>10</v>
      </c>
      <c r="K16" s="13" t="s">
        <v>65</v>
      </c>
      <c r="L16" s="44">
        <f>SUM(L17:L21)</f>
        <v>0</v>
      </c>
      <c r="M16" s="64">
        <f>L16/$L$39</f>
        <v>0</v>
      </c>
      <c r="N16" s="41">
        <f>SUM(N17:N21)</f>
        <v>0</v>
      </c>
      <c r="O16" s="11">
        <f>N16/$N$39</f>
        <v>0</v>
      </c>
      <c r="P16" s="99"/>
    </row>
    <row r="17" spans="3:15" x14ac:dyDescent="0.25">
      <c r="C17" s="93"/>
      <c r="D17" s="1" t="s">
        <v>40</v>
      </c>
      <c r="E17" s="43"/>
      <c r="F17" s="43"/>
      <c r="G17" s="43">
        <v>0</v>
      </c>
      <c r="H17" s="1"/>
      <c r="J17" s="107"/>
      <c r="K17" s="1" t="s">
        <v>66</v>
      </c>
      <c r="L17" s="43">
        <v>0</v>
      </c>
      <c r="M17" s="40"/>
      <c r="N17" s="40"/>
      <c r="O17" s="11"/>
    </row>
    <row r="18" spans="3:15" x14ac:dyDescent="0.25">
      <c r="C18" s="93"/>
      <c r="D18" s="1" t="s">
        <v>41</v>
      </c>
      <c r="E18" s="43"/>
      <c r="F18" s="43"/>
      <c r="G18" s="43">
        <v>0</v>
      </c>
      <c r="H18" s="1"/>
      <c r="J18" s="107"/>
      <c r="K18" s="1" t="s">
        <v>67</v>
      </c>
      <c r="L18" s="43">
        <v>0</v>
      </c>
      <c r="M18" s="64">
        <f>L18/$L$39</f>
        <v>0</v>
      </c>
      <c r="N18" s="40">
        <v>0</v>
      </c>
      <c r="O18" s="11"/>
    </row>
    <row r="19" spans="3:15" x14ac:dyDescent="0.25">
      <c r="C19" s="93"/>
      <c r="D19" s="1" t="s">
        <v>42</v>
      </c>
      <c r="E19" s="43">
        <v>0</v>
      </c>
      <c r="F19" s="43"/>
      <c r="G19" s="43">
        <v>0</v>
      </c>
      <c r="H19" s="1"/>
      <c r="J19" s="107"/>
      <c r="K19" s="1" t="s">
        <v>251</v>
      </c>
      <c r="L19" s="43"/>
      <c r="M19" s="46">
        <f>L19/$L$39</f>
        <v>0</v>
      </c>
      <c r="N19" s="40">
        <v>0</v>
      </c>
      <c r="O19" s="11"/>
    </row>
    <row r="20" spans="3:15" x14ac:dyDescent="0.25">
      <c r="C20" s="93"/>
      <c r="D20" s="1" t="s">
        <v>264</v>
      </c>
      <c r="E20" s="43">
        <v>0</v>
      </c>
      <c r="F20" s="43"/>
      <c r="G20" s="43">
        <v>0</v>
      </c>
      <c r="H20" s="1"/>
      <c r="J20" s="107"/>
      <c r="K20" s="1" t="s">
        <v>68</v>
      </c>
      <c r="L20" s="43"/>
      <c r="M20" s="64">
        <f>L20/$L$39</f>
        <v>0</v>
      </c>
      <c r="N20" s="40">
        <v>0</v>
      </c>
      <c r="O20" s="11"/>
    </row>
    <row r="21" spans="3:15" x14ac:dyDescent="0.25">
      <c r="C21" s="93"/>
      <c r="D21" s="1" t="s">
        <v>43</v>
      </c>
      <c r="E21" s="43"/>
      <c r="F21" s="43"/>
      <c r="G21" s="43">
        <v>0</v>
      </c>
      <c r="H21" s="1"/>
      <c r="J21" s="107"/>
      <c r="K21" s="1" t="s">
        <v>69</v>
      </c>
      <c r="L21" s="43">
        <v>0</v>
      </c>
      <c r="M21" s="40"/>
      <c r="N21" s="41"/>
      <c r="O21" s="11"/>
    </row>
    <row r="22" spans="3:15" x14ac:dyDescent="0.25">
      <c r="C22" s="119">
        <v>6</v>
      </c>
      <c r="D22" s="13" t="s">
        <v>44</v>
      </c>
      <c r="E22" s="44">
        <f>E23+E24+E25</f>
        <v>0</v>
      </c>
      <c r="F22" s="46">
        <f>E22/$E$51</f>
        <v>0</v>
      </c>
      <c r="G22" s="44">
        <f>G23+G24+G25</f>
        <v>0</v>
      </c>
      <c r="H22" s="46">
        <f>E22/$G$51</f>
        <v>0</v>
      </c>
      <c r="J22" s="120">
        <v>11</v>
      </c>
      <c r="K22" s="13" t="s">
        <v>70</v>
      </c>
      <c r="L22" s="44">
        <f>L23</f>
        <v>0</v>
      </c>
      <c r="M22" s="42"/>
      <c r="N22" s="41">
        <f>N23</f>
        <v>0</v>
      </c>
      <c r="O22" s="11">
        <f>N22/$N$39</f>
        <v>0</v>
      </c>
    </row>
    <row r="23" spans="3:15" x14ac:dyDescent="0.25">
      <c r="C23" s="93"/>
      <c r="D23" s="1" t="s">
        <v>238</v>
      </c>
      <c r="E23" s="43">
        <v>0</v>
      </c>
      <c r="F23" s="43"/>
      <c r="G23" s="43">
        <v>0</v>
      </c>
      <c r="H23" s="1"/>
      <c r="J23" s="107"/>
      <c r="K23" s="1" t="s">
        <v>71</v>
      </c>
      <c r="L23" s="43">
        <v>0</v>
      </c>
      <c r="M23" s="40"/>
      <c r="N23" s="40">
        <v>0</v>
      </c>
      <c r="O23" s="11"/>
    </row>
    <row r="24" spans="3:15" x14ac:dyDescent="0.25">
      <c r="C24" s="93"/>
      <c r="D24" s="1" t="s">
        <v>239</v>
      </c>
      <c r="E24" s="43">
        <v>0</v>
      </c>
      <c r="F24" s="43"/>
      <c r="G24" s="43">
        <v>0</v>
      </c>
      <c r="H24" s="1"/>
      <c r="J24" s="107"/>
      <c r="K24" s="13" t="s">
        <v>73</v>
      </c>
      <c r="L24" s="44">
        <f>L25+L26</f>
        <v>0</v>
      </c>
      <c r="M24" s="42"/>
      <c r="N24" s="41">
        <f>N25+N26</f>
        <v>0</v>
      </c>
      <c r="O24" s="11">
        <f>N24/$N$39</f>
        <v>0</v>
      </c>
    </row>
    <row r="25" spans="3:15" x14ac:dyDescent="0.25">
      <c r="C25" s="93"/>
      <c r="D25" s="1" t="s">
        <v>170</v>
      </c>
      <c r="E25" s="43">
        <v>0</v>
      </c>
      <c r="F25" s="43"/>
      <c r="G25" s="43">
        <v>0</v>
      </c>
      <c r="H25" s="1"/>
      <c r="J25" s="107"/>
      <c r="K25" s="1" t="s">
        <v>74</v>
      </c>
      <c r="L25" s="43">
        <v>0</v>
      </c>
      <c r="M25" s="40"/>
      <c r="N25" s="41">
        <v>0</v>
      </c>
      <c r="O25" s="11"/>
    </row>
    <row r="26" spans="3:15" x14ac:dyDescent="0.25">
      <c r="C26" s="93"/>
      <c r="E26" s="43"/>
      <c r="F26" s="43"/>
      <c r="G26" s="43"/>
      <c r="H26" s="1"/>
      <c r="J26" s="107"/>
      <c r="K26" s="1" t="s">
        <v>75</v>
      </c>
      <c r="L26" s="43">
        <v>0</v>
      </c>
      <c r="M26" s="40"/>
      <c r="N26" s="40">
        <v>0</v>
      </c>
      <c r="O26" s="11"/>
    </row>
    <row r="27" spans="3:15" x14ac:dyDescent="0.25">
      <c r="C27" s="93"/>
      <c r="D27" s="13" t="s">
        <v>47</v>
      </c>
      <c r="E27" s="45">
        <f>E28+E32+E40</f>
        <v>0</v>
      </c>
      <c r="F27" s="45">
        <f>F28+F32+F40</f>
        <v>0</v>
      </c>
      <c r="G27" s="45">
        <f>G28+G32+G40</f>
        <v>0</v>
      </c>
      <c r="H27" s="46">
        <f>E27/$G$51</f>
        <v>0</v>
      </c>
      <c r="J27" s="120">
        <v>12</v>
      </c>
      <c r="K27" s="13" t="s">
        <v>76</v>
      </c>
      <c r="L27" s="44">
        <f>L28+L29</f>
        <v>0</v>
      </c>
      <c r="M27" s="42"/>
      <c r="N27" s="41">
        <f>N28+N29</f>
        <v>0</v>
      </c>
      <c r="O27" s="11">
        <f>N27/$N$39</f>
        <v>0</v>
      </c>
    </row>
    <row r="28" spans="3:15" x14ac:dyDescent="0.25">
      <c r="C28" s="119">
        <v>5</v>
      </c>
      <c r="D28" s="13" t="s">
        <v>39</v>
      </c>
      <c r="E28" s="44">
        <f>E29</f>
        <v>0</v>
      </c>
      <c r="F28" s="44"/>
      <c r="G28" s="44">
        <f>G29</f>
        <v>0</v>
      </c>
      <c r="H28" s="46">
        <f>E28/$E$51</f>
        <v>0</v>
      </c>
      <c r="J28" s="107"/>
      <c r="K28" s="1" t="s">
        <v>75</v>
      </c>
      <c r="L28" s="43"/>
      <c r="M28" s="40"/>
      <c r="N28" s="41"/>
      <c r="O28" s="11"/>
    </row>
    <row r="29" spans="3:15" x14ac:dyDescent="0.25">
      <c r="C29" s="93"/>
      <c r="D29" s="1" t="s">
        <v>40</v>
      </c>
      <c r="E29" s="43">
        <v>0</v>
      </c>
      <c r="F29" s="43"/>
      <c r="G29" s="43">
        <v>0</v>
      </c>
      <c r="H29" s="1"/>
      <c r="J29" s="107"/>
      <c r="K29" s="1" t="s">
        <v>42</v>
      </c>
      <c r="L29" s="43">
        <f>'ESTADO DE RESULTADOS'!E60+'ESTADO DE RESULTADOS'!E61</f>
        <v>0</v>
      </c>
      <c r="M29" s="40"/>
      <c r="N29" s="41"/>
      <c r="O29" s="11"/>
    </row>
    <row r="30" spans="3:15" x14ac:dyDescent="0.25">
      <c r="C30" s="119" t="s">
        <v>262</v>
      </c>
      <c r="D30" s="13" t="s">
        <v>37</v>
      </c>
      <c r="E30" s="43">
        <f>E31</f>
        <v>0</v>
      </c>
      <c r="F30" s="43"/>
      <c r="G30" s="43">
        <f>G31</f>
        <v>0</v>
      </c>
      <c r="H30" s="1"/>
      <c r="J30" s="107"/>
      <c r="K30" s="13" t="s">
        <v>78</v>
      </c>
      <c r="L30" s="44">
        <f>L31</f>
        <v>0</v>
      </c>
      <c r="M30" s="42"/>
      <c r="N30" s="41">
        <f>N31</f>
        <v>0</v>
      </c>
      <c r="O30" s="11">
        <f>N30/$N$39</f>
        <v>0</v>
      </c>
    </row>
    <row r="31" spans="3:15" x14ac:dyDescent="0.25">
      <c r="C31" s="93"/>
      <c r="D31" s="1" t="s">
        <v>57</v>
      </c>
      <c r="E31" s="43">
        <v>0</v>
      </c>
      <c r="F31" s="43"/>
      <c r="G31" s="43">
        <v>0</v>
      </c>
      <c r="H31" s="1"/>
      <c r="J31" s="107"/>
      <c r="K31" s="1" t="s">
        <v>79</v>
      </c>
      <c r="L31" s="43">
        <v>0</v>
      </c>
      <c r="M31" s="40"/>
      <c r="N31" s="41"/>
      <c r="O31" s="11"/>
    </row>
    <row r="32" spans="3:15" x14ac:dyDescent="0.25">
      <c r="C32" s="119">
        <v>7</v>
      </c>
      <c r="D32" s="13" t="s">
        <v>45</v>
      </c>
      <c r="E32" s="44">
        <f>SUM(E33:E39)</f>
        <v>0</v>
      </c>
      <c r="F32" s="46">
        <f>E32/$E$51</f>
        <v>0</v>
      </c>
      <c r="G32" s="44">
        <f>SUM(G33:G39)</f>
        <v>0</v>
      </c>
      <c r="H32" s="46">
        <f>E32/$G$51</f>
        <v>0</v>
      </c>
      <c r="J32" s="107"/>
      <c r="L32" s="43"/>
      <c r="M32" s="40"/>
      <c r="N32" s="40"/>
      <c r="O32" s="11"/>
    </row>
    <row r="33" spans="3:16" x14ac:dyDescent="0.25">
      <c r="C33" s="93"/>
      <c r="D33" s="1" t="s">
        <v>46</v>
      </c>
      <c r="E33" s="43"/>
      <c r="F33" s="43"/>
      <c r="G33" s="43"/>
      <c r="H33" s="1"/>
      <c r="J33" s="107"/>
      <c r="K33" s="13" t="s">
        <v>77</v>
      </c>
      <c r="L33" s="44">
        <f>L34+L36</f>
        <v>0</v>
      </c>
      <c r="M33" s="42"/>
      <c r="N33" s="41">
        <f>N34+N36</f>
        <v>0</v>
      </c>
      <c r="O33" s="11">
        <f>N33/$N$39</f>
        <v>0</v>
      </c>
    </row>
    <row r="34" spans="3:16" x14ac:dyDescent="0.25">
      <c r="C34" s="93"/>
      <c r="D34" s="1" t="s">
        <v>48</v>
      </c>
      <c r="E34" s="43">
        <v>0</v>
      </c>
      <c r="F34" s="43"/>
      <c r="G34" s="43">
        <v>0</v>
      </c>
      <c r="H34" s="1"/>
      <c r="J34" s="107"/>
      <c r="K34" s="13" t="s">
        <v>60</v>
      </c>
      <c r="L34" s="44">
        <f>L35</f>
        <v>0</v>
      </c>
      <c r="M34" s="42"/>
      <c r="N34" s="41">
        <f>N35</f>
        <v>0</v>
      </c>
      <c r="O34" s="11">
        <f>N34/$N$39</f>
        <v>0</v>
      </c>
    </row>
    <row r="35" spans="3:16" x14ac:dyDescent="0.25">
      <c r="C35" s="93"/>
      <c r="D35" s="1" t="s">
        <v>49</v>
      </c>
      <c r="E35" s="43">
        <v>0</v>
      </c>
      <c r="F35" s="43"/>
      <c r="G35" s="43">
        <v>0</v>
      </c>
      <c r="H35" s="1"/>
      <c r="J35" s="120">
        <v>9</v>
      </c>
      <c r="K35" s="1" t="s">
        <v>61</v>
      </c>
      <c r="L35" s="43">
        <v>0</v>
      </c>
      <c r="M35" s="40"/>
      <c r="N35" s="41">
        <v>0</v>
      </c>
      <c r="O35" s="11"/>
    </row>
    <row r="36" spans="3:16" x14ac:dyDescent="0.25">
      <c r="C36" s="93"/>
      <c r="D36" s="1" t="s">
        <v>50</v>
      </c>
      <c r="E36" s="43"/>
      <c r="F36" s="43"/>
      <c r="G36" s="43"/>
      <c r="H36" s="1"/>
      <c r="J36" s="107"/>
      <c r="K36" s="13" t="s">
        <v>78</v>
      </c>
      <c r="L36" s="44">
        <f>L37</f>
        <v>0</v>
      </c>
      <c r="M36" s="42"/>
      <c r="N36" s="41">
        <f>N37</f>
        <v>0</v>
      </c>
      <c r="O36" s="11">
        <f>N36/$N$39</f>
        <v>0</v>
      </c>
    </row>
    <row r="37" spans="3:16" x14ac:dyDescent="0.25">
      <c r="C37" s="93"/>
      <c r="D37" s="1" t="s">
        <v>51</v>
      </c>
      <c r="E37" s="43"/>
      <c r="F37" s="43"/>
      <c r="G37" s="43"/>
      <c r="H37" s="1"/>
      <c r="J37" s="107"/>
      <c r="K37" s="1" t="s">
        <v>80</v>
      </c>
      <c r="L37" s="43">
        <v>0</v>
      </c>
      <c r="M37" s="40"/>
      <c r="N37" s="41">
        <v>0</v>
      </c>
      <c r="O37" s="11"/>
    </row>
    <row r="38" spans="3:16" x14ac:dyDescent="0.25">
      <c r="C38" s="93"/>
      <c r="D38" s="1" t="s">
        <v>52</v>
      </c>
      <c r="E38" s="43">
        <v>0</v>
      </c>
      <c r="F38" s="43"/>
      <c r="G38" s="43">
        <v>0</v>
      </c>
      <c r="H38" s="1"/>
      <c r="J38" s="107"/>
      <c r="L38" s="43"/>
      <c r="M38" s="40"/>
      <c r="N38" s="41"/>
      <c r="O38" s="11"/>
    </row>
    <row r="39" spans="3:16" x14ac:dyDescent="0.25">
      <c r="C39" s="93"/>
      <c r="D39" s="1" t="s">
        <v>53</v>
      </c>
      <c r="E39" s="43"/>
      <c r="F39" s="43"/>
      <c r="G39" s="43"/>
      <c r="H39" s="1"/>
      <c r="J39" s="107"/>
      <c r="K39" s="13" t="s">
        <v>81</v>
      </c>
      <c r="L39" s="44">
        <f>L33+L10</f>
        <v>1</v>
      </c>
      <c r="M39" s="42"/>
      <c r="N39" s="41">
        <f>N33+N10</f>
        <v>1</v>
      </c>
      <c r="O39" s="11"/>
      <c r="P39" s="99"/>
    </row>
    <row r="40" spans="3:16" x14ac:dyDescent="0.25">
      <c r="C40" s="93"/>
      <c r="D40" s="13" t="s">
        <v>54</v>
      </c>
      <c r="E40" s="45">
        <f>E41+E42</f>
        <v>0</v>
      </c>
      <c r="F40" s="45"/>
      <c r="G40" s="45">
        <f>G41+G42</f>
        <v>0</v>
      </c>
      <c r="H40" s="46">
        <f>E40/$G$51</f>
        <v>0</v>
      </c>
      <c r="J40" s="107"/>
      <c r="L40" s="43"/>
      <c r="M40" s="40"/>
      <c r="N40" s="40"/>
      <c r="O40" s="11"/>
      <c r="P40" s="99"/>
    </row>
    <row r="41" spans="3:16" x14ac:dyDescent="0.25">
      <c r="C41" s="93"/>
      <c r="D41" s="1" t="s">
        <v>55</v>
      </c>
      <c r="E41" s="43">
        <v>0</v>
      </c>
      <c r="F41" s="43"/>
      <c r="G41" s="43">
        <v>0</v>
      </c>
      <c r="H41" s="1"/>
      <c r="J41" s="120">
        <v>13</v>
      </c>
      <c r="K41" s="13" t="s">
        <v>82</v>
      </c>
      <c r="L41" s="43"/>
      <c r="M41" s="40"/>
      <c r="N41" s="40"/>
      <c r="O41" s="11"/>
    </row>
    <row r="42" spans="3:16" x14ac:dyDescent="0.25">
      <c r="C42" s="119">
        <v>8</v>
      </c>
      <c r="D42" s="1" t="s">
        <v>259</v>
      </c>
      <c r="E42" s="43"/>
      <c r="F42" s="43"/>
      <c r="G42" s="43">
        <v>0</v>
      </c>
      <c r="H42" s="1"/>
      <c r="J42" s="107"/>
      <c r="K42" s="1" t="s">
        <v>83</v>
      </c>
      <c r="L42" s="43">
        <v>1</v>
      </c>
      <c r="M42" s="66">
        <f>L42/$L$49</f>
        <v>1</v>
      </c>
      <c r="N42" s="40">
        <v>0</v>
      </c>
      <c r="O42" s="11">
        <f>L42/$L$49</f>
        <v>1</v>
      </c>
    </row>
    <row r="43" spans="3:16" x14ac:dyDescent="0.25">
      <c r="C43" s="93"/>
      <c r="E43" s="43"/>
      <c r="F43" s="43"/>
      <c r="G43" s="43"/>
      <c r="H43" s="1"/>
      <c r="J43" s="107"/>
      <c r="K43" s="1" t="s">
        <v>84</v>
      </c>
      <c r="L43" s="43">
        <v>0</v>
      </c>
      <c r="M43" s="66">
        <f>L43/$L$49</f>
        <v>0</v>
      </c>
      <c r="N43" s="40"/>
      <c r="O43" s="11">
        <f>L43/$L$49</f>
        <v>0</v>
      </c>
    </row>
    <row r="44" spans="3:16" hidden="1" x14ac:dyDescent="0.25">
      <c r="C44" s="93"/>
      <c r="E44" s="43"/>
      <c r="F44" s="43"/>
      <c r="G44" s="43"/>
      <c r="H44" s="1"/>
      <c r="J44" s="107"/>
      <c r="K44" s="1" t="s">
        <v>252</v>
      </c>
      <c r="L44" s="43">
        <v>4223200</v>
      </c>
      <c r="M44" s="66"/>
      <c r="N44" s="40">
        <v>0</v>
      </c>
      <c r="O44" s="11"/>
    </row>
    <row r="45" spans="3:16" x14ac:dyDescent="0.25">
      <c r="C45" s="93"/>
      <c r="E45" s="43"/>
      <c r="F45" s="43"/>
      <c r="G45" s="43"/>
      <c r="H45" s="1"/>
      <c r="J45" s="107"/>
      <c r="K45" s="1" t="s">
        <v>85</v>
      </c>
      <c r="L45" s="43">
        <v>0</v>
      </c>
      <c r="M45" s="66">
        <f>L45/$L$49</f>
        <v>0</v>
      </c>
      <c r="N45" s="40">
        <v>1</v>
      </c>
      <c r="O45" s="11">
        <f>N45/$N$49</f>
        <v>1</v>
      </c>
    </row>
    <row r="46" spans="3:16" x14ac:dyDescent="0.25">
      <c r="C46" s="93"/>
      <c r="E46" s="43"/>
      <c r="F46" s="43"/>
      <c r="G46" s="43"/>
      <c r="H46" s="1"/>
      <c r="J46" s="107"/>
      <c r="K46" s="1" t="s">
        <v>86</v>
      </c>
      <c r="L46" s="43">
        <v>0</v>
      </c>
      <c r="M46" s="66">
        <f>L46/$L$49</f>
        <v>0</v>
      </c>
      <c r="N46" s="40">
        <v>0</v>
      </c>
      <c r="O46" s="11">
        <f>N46/$N$49</f>
        <v>0</v>
      </c>
      <c r="P46" s="99"/>
    </row>
    <row r="47" spans="3:16" x14ac:dyDescent="0.25">
      <c r="C47" s="93"/>
      <c r="E47" s="43"/>
      <c r="F47" s="43"/>
      <c r="G47" s="43"/>
      <c r="H47" s="1"/>
      <c r="J47" s="107"/>
      <c r="K47" s="1" t="s">
        <v>258</v>
      </c>
      <c r="L47" s="43"/>
      <c r="M47" s="66"/>
      <c r="N47" s="40"/>
      <c r="O47" s="11"/>
      <c r="P47" s="99"/>
    </row>
    <row r="48" spans="3:16" ht="6.75" customHeight="1" x14ac:dyDescent="0.25">
      <c r="C48" s="93"/>
      <c r="E48" s="43"/>
      <c r="F48" s="43"/>
      <c r="G48" s="43"/>
      <c r="H48" s="1"/>
      <c r="J48" s="107"/>
      <c r="L48" s="43"/>
      <c r="M48" s="40"/>
      <c r="N48" s="40"/>
      <c r="O48" s="11"/>
    </row>
    <row r="49" spans="3:16" x14ac:dyDescent="0.25">
      <c r="C49" s="93"/>
      <c r="J49" s="107"/>
      <c r="K49" s="13" t="s">
        <v>87</v>
      </c>
      <c r="L49" s="45">
        <f>L42+L43+L45+L46+L47</f>
        <v>1</v>
      </c>
      <c r="M49" s="42"/>
      <c r="N49" s="42">
        <f>N42+N43+N45+N46</f>
        <v>1</v>
      </c>
      <c r="O49" s="11">
        <f>L49/L49</f>
        <v>1</v>
      </c>
      <c r="P49" s="99"/>
    </row>
    <row r="50" spans="3:16" x14ac:dyDescent="0.25">
      <c r="C50" s="93"/>
      <c r="G50" s="1"/>
      <c r="H50" s="1"/>
      <c r="J50" s="107"/>
      <c r="K50" s="40"/>
      <c r="L50" s="43"/>
      <c r="M50" s="40"/>
      <c r="N50" s="40"/>
      <c r="O50" s="11"/>
      <c r="P50" s="99"/>
    </row>
    <row r="51" spans="3:16" x14ac:dyDescent="0.25">
      <c r="C51" s="93"/>
      <c r="D51" s="13" t="s">
        <v>56</v>
      </c>
      <c r="E51" s="44">
        <f>E10+E27</f>
        <v>1</v>
      </c>
      <c r="F51" s="46"/>
      <c r="G51" s="44">
        <f>G10+G27</f>
        <v>1</v>
      </c>
      <c r="H51" s="46"/>
      <c r="J51" s="107"/>
      <c r="K51" s="42" t="s">
        <v>169</v>
      </c>
      <c r="L51" s="45">
        <f>L39+L49</f>
        <v>2</v>
      </c>
      <c r="M51" s="42"/>
      <c r="N51" s="45">
        <f>N39+N49</f>
        <v>2</v>
      </c>
      <c r="O51" s="11"/>
    </row>
    <row r="52" spans="3:16" ht="15.75" thickBot="1" x14ac:dyDescent="0.3">
      <c r="C52" s="93"/>
      <c r="G52" s="1"/>
      <c r="H52" s="1"/>
      <c r="K52" s="40"/>
      <c r="L52" s="43"/>
      <c r="M52" s="40"/>
      <c r="N52" s="40"/>
      <c r="O52" s="11"/>
    </row>
    <row r="53" spans="3:16" ht="6.75" customHeight="1" x14ac:dyDescent="0.25">
      <c r="C53" s="117"/>
      <c r="D53" s="2"/>
      <c r="E53" s="95"/>
      <c r="F53" s="2"/>
      <c r="G53" s="2"/>
      <c r="H53" s="2"/>
      <c r="I53" s="18"/>
      <c r="J53" s="18"/>
      <c r="K53" s="2"/>
      <c r="L53" s="96"/>
      <c r="M53" s="39"/>
      <c r="N53" s="39"/>
      <c r="O53" s="21"/>
    </row>
    <row r="54" spans="3:16" ht="6.75" customHeight="1" x14ac:dyDescent="0.25">
      <c r="C54" s="93"/>
      <c r="G54" s="1"/>
      <c r="H54" s="1"/>
      <c r="L54" s="43"/>
      <c r="M54" s="40"/>
      <c r="N54" s="40"/>
      <c r="O54" s="11"/>
    </row>
    <row r="55" spans="3:16" ht="6.75" customHeight="1" x14ac:dyDescent="0.25">
      <c r="C55" s="93"/>
      <c r="G55" s="1"/>
      <c r="H55" s="1"/>
      <c r="L55" s="43"/>
      <c r="M55" s="40"/>
      <c r="N55" s="40"/>
      <c r="O55" s="11"/>
    </row>
    <row r="56" spans="3:16" x14ac:dyDescent="0.25">
      <c r="C56" s="93"/>
      <c r="O56" s="11"/>
    </row>
    <row r="57" spans="3:16" x14ac:dyDescent="0.25">
      <c r="C57" s="93"/>
      <c r="D57" s="136" t="str">
        <f>'ESTADO DE RESULTADOS'!B73</f>
        <v>WILLIAM ARTURO HERNANDEZ</v>
      </c>
      <c r="E57" s="136"/>
      <c r="F57" s="38"/>
      <c r="K57" s="136" t="str">
        <f>'DATOS BASICOS'!B6</f>
        <v xml:space="preserve">CARLOS GUARIN </v>
      </c>
      <c r="L57" s="136"/>
      <c r="M57" s="36"/>
      <c r="O57" s="11"/>
    </row>
    <row r="58" spans="3:16" x14ac:dyDescent="0.25">
      <c r="C58" s="93"/>
      <c r="D58" s="134">
        <f>'ESTADO DE RESULTADOS'!B74</f>
        <v>1534525</v>
      </c>
      <c r="E58" s="134"/>
      <c r="F58" s="38"/>
      <c r="K58" s="134">
        <f>'DATOS BASICOS'!B7</f>
        <v>1565458</v>
      </c>
      <c r="L58" s="134"/>
      <c r="M58" s="36"/>
      <c r="O58" s="11"/>
    </row>
    <row r="59" spans="3:16" x14ac:dyDescent="0.25">
      <c r="C59" s="93"/>
      <c r="D59" s="138" t="str">
        <f>'ESTADO DE RESULTADOS'!B75</f>
        <v>REPRESENTANTE LEGAL</v>
      </c>
      <c r="E59" s="138"/>
      <c r="F59" s="38"/>
      <c r="K59" s="138" t="s">
        <v>148</v>
      </c>
      <c r="L59" s="138"/>
      <c r="M59" s="36"/>
      <c r="O59" s="11"/>
    </row>
    <row r="60" spans="3:16" ht="15.75" thickBot="1" x14ac:dyDescent="0.3">
      <c r="C60" s="118"/>
      <c r="D60" s="77"/>
      <c r="E60" s="97"/>
      <c r="F60" s="77"/>
      <c r="G60" s="24"/>
      <c r="H60" s="98"/>
      <c r="I60" s="24"/>
      <c r="J60" s="24"/>
      <c r="K60" s="77"/>
      <c r="L60" s="97"/>
      <c r="M60" s="92"/>
      <c r="N60" s="9"/>
      <c r="O60" s="25"/>
    </row>
    <row r="61" spans="3:16" x14ac:dyDescent="0.25">
      <c r="N61" s="62"/>
    </row>
    <row r="62" spans="3:16" x14ac:dyDescent="0.25">
      <c r="N62" s="62"/>
    </row>
  </sheetData>
  <mergeCells count="11">
    <mergeCell ref="D57:E57"/>
    <mergeCell ref="D58:E58"/>
    <mergeCell ref="D59:E59"/>
    <mergeCell ref="K57:L57"/>
    <mergeCell ref="K58:L58"/>
    <mergeCell ref="K59:L59"/>
    <mergeCell ref="C1:O1"/>
    <mergeCell ref="C2:O2"/>
    <mergeCell ref="C3:O3"/>
    <mergeCell ref="C4:O4"/>
    <mergeCell ref="C5:O5"/>
  </mergeCells>
  <pageMargins left="0.31496062992125984" right="0.31496062992125984" top="0" bottom="0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B1:F54"/>
  <sheetViews>
    <sheetView showGridLines="0" zoomScale="115" zoomScaleNormal="115" workbookViewId="0">
      <selection activeCell="F1" sqref="F1"/>
    </sheetView>
  </sheetViews>
  <sheetFormatPr defaultColWidth="11.42578125" defaultRowHeight="15" x14ac:dyDescent="0.25"/>
  <cols>
    <col min="1" max="1" width="6.28515625" customWidth="1"/>
    <col min="2" max="2" width="55.5703125" customWidth="1"/>
    <col min="3" max="3" width="0.5703125" customWidth="1"/>
    <col min="4" max="4" width="17.140625" style="101" customWidth="1"/>
    <col min="5" max="5" width="18" style="47" customWidth="1"/>
    <col min="6" max="6" width="19.85546875" customWidth="1"/>
    <col min="7" max="7" width="16" customWidth="1"/>
  </cols>
  <sheetData>
    <row r="1" spans="2:5" x14ac:dyDescent="0.25">
      <c r="B1" s="154" t="str">
        <f>'DATOS BASICOS'!B1</f>
        <v>INGENIERIA Y COSNTRUCCIOENS WJ SAS</v>
      </c>
      <c r="C1" s="155"/>
      <c r="D1" s="155"/>
      <c r="E1" s="156"/>
    </row>
    <row r="2" spans="2:5" x14ac:dyDescent="0.25">
      <c r="B2" s="157" t="str">
        <f>'DATOS BASICOS'!B2</f>
        <v>900,455,895-8</v>
      </c>
      <c r="C2" s="158"/>
      <c r="D2" s="158"/>
      <c r="E2" s="159"/>
    </row>
    <row r="3" spans="2:5" x14ac:dyDescent="0.25">
      <c r="B3" s="157" t="s">
        <v>150</v>
      </c>
      <c r="C3" s="158"/>
      <c r="D3" s="158"/>
      <c r="E3" s="159"/>
    </row>
    <row r="4" spans="2:5" x14ac:dyDescent="0.25">
      <c r="B4" s="157" t="s">
        <v>0</v>
      </c>
      <c r="C4" s="158"/>
      <c r="D4" s="158"/>
      <c r="E4" s="159"/>
    </row>
    <row r="5" spans="2:5" ht="15.75" thickBot="1" x14ac:dyDescent="0.3">
      <c r="B5" s="160" t="str">
        <f>'DATOS BASICOS'!B3</f>
        <v>A 31 DE DICIEMBRE DE 2015</v>
      </c>
      <c r="C5" s="161"/>
      <c r="D5" s="162"/>
      <c r="E5" s="163"/>
    </row>
    <row r="6" spans="2:5" ht="15.75" thickBot="1" x14ac:dyDescent="0.3"/>
    <row r="7" spans="2:5" x14ac:dyDescent="0.25">
      <c r="B7" s="31" t="s">
        <v>171</v>
      </c>
      <c r="C7" s="69"/>
      <c r="D7" s="96"/>
      <c r="E7" s="56"/>
    </row>
    <row r="8" spans="2:5" x14ac:dyDescent="0.25">
      <c r="B8" s="4" t="s">
        <v>172</v>
      </c>
      <c r="C8" s="1"/>
      <c r="D8" s="45">
        <f>'ESTADO DE RESULTADOS'!E63</f>
        <v>1</v>
      </c>
      <c r="E8" s="57"/>
    </row>
    <row r="9" spans="2:5" x14ac:dyDescent="0.25">
      <c r="B9" s="6" t="s">
        <v>173</v>
      </c>
      <c r="C9" s="1"/>
      <c r="D9" s="45">
        <f>SUM(D10:D13)</f>
        <v>0</v>
      </c>
      <c r="E9" s="57"/>
    </row>
    <row r="10" spans="2:5" x14ac:dyDescent="0.25">
      <c r="B10" s="4" t="s">
        <v>174</v>
      </c>
      <c r="C10" s="1"/>
      <c r="D10" s="43">
        <f>-'ESTADO DE SITUACION FINANCIERA'!E39+'ESTADO DE SITUACION FINANCIERA'!G39</f>
        <v>0</v>
      </c>
      <c r="E10" s="57"/>
    </row>
    <row r="11" spans="2:5" x14ac:dyDescent="0.25">
      <c r="B11" s="4" t="s">
        <v>175</v>
      </c>
      <c r="C11" s="1"/>
      <c r="D11" s="43">
        <v>0</v>
      </c>
      <c r="E11" s="57"/>
    </row>
    <row r="12" spans="2:5" x14ac:dyDescent="0.25">
      <c r="B12" s="4" t="s">
        <v>176</v>
      </c>
      <c r="C12" s="1"/>
      <c r="D12" s="105"/>
      <c r="E12" s="57"/>
    </row>
    <row r="13" spans="2:5" x14ac:dyDescent="0.25">
      <c r="B13" s="4" t="s">
        <v>199</v>
      </c>
      <c r="C13" s="1"/>
      <c r="D13" s="43">
        <v>0</v>
      </c>
      <c r="E13" s="57"/>
    </row>
    <row r="14" spans="2:5" x14ac:dyDescent="0.25">
      <c r="B14" s="32" t="s">
        <v>177</v>
      </c>
      <c r="C14" s="7"/>
      <c r="D14" s="44">
        <f>D8+D9</f>
        <v>1</v>
      </c>
      <c r="E14" s="57"/>
    </row>
    <row r="15" spans="2:5" x14ac:dyDescent="0.25">
      <c r="B15" s="4"/>
      <c r="C15" s="1"/>
      <c r="D15" s="43"/>
      <c r="E15" s="57"/>
    </row>
    <row r="16" spans="2:5" x14ac:dyDescent="0.25">
      <c r="B16" s="32" t="s">
        <v>178</v>
      </c>
      <c r="C16" s="7"/>
      <c r="D16" s="45"/>
      <c r="E16" s="57"/>
    </row>
    <row r="17" spans="2:6" x14ac:dyDescent="0.25">
      <c r="B17" s="4" t="s">
        <v>179</v>
      </c>
      <c r="C17" s="1"/>
      <c r="D17" s="43">
        <f>-('ESTADO DE SITUACION FINANCIERA'!E16-'ESTADO DE SITUACION FINANCIERA'!G16)</f>
        <v>0</v>
      </c>
      <c r="E17" s="57"/>
    </row>
    <row r="18" spans="2:6" x14ac:dyDescent="0.25">
      <c r="B18" s="4" t="s">
        <v>180</v>
      </c>
      <c r="C18" s="1"/>
      <c r="D18" s="43">
        <v>0</v>
      </c>
      <c r="E18" s="57"/>
    </row>
    <row r="19" spans="2:6" x14ac:dyDescent="0.25">
      <c r="B19" s="4" t="s">
        <v>181</v>
      </c>
      <c r="C19" s="1"/>
      <c r="D19" s="43">
        <f>'ESTADO DE SITUACION FINANCIERA'!L23-'ESTADO DE SITUACION FINANCIERA'!N23</f>
        <v>0</v>
      </c>
      <c r="E19" s="57"/>
    </row>
    <row r="20" spans="2:6" x14ac:dyDescent="0.25">
      <c r="B20" s="4" t="s">
        <v>182</v>
      </c>
      <c r="C20" s="1"/>
      <c r="D20" s="43">
        <f>'ESTADO DE SITUACION FINANCIERA'!L15-'ESTADO DE SITUACION FINANCIERA'!N15</f>
        <v>0</v>
      </c>
      <c r="E20" s="57"/>
    </row>
    <row r="21" spans="2:6" x14ac:dyDescent="0.25">
      <c r="B21" s="4" t="s">
        <v>253</v>
      </c>
      <c r="C21" s="1"/>
      <c r="D21" s="43">
        <f>'ESTADO DE SITUACION FINANCIERA'!L16-'ESTADO DE SITUACION FINANCIERA'!N16</f>
        <v>0</v>
      </c>
      <c r="E21" s="57"/>
    </row>
    <row r="22" spans="2:6" x14ac:dyDescent="0.25">
      <c r="B22" s="4" t="s">
        <v>183</v>
      </c>
      <c r="C22" s="1"/>
      <c r="D22" s="43">
        <f>'ESTADO DE SITUACION FINANCIERA'!L24-'ESTADO DE SITUACION FINANCIERA'!N24</f>
        <v>0</v>
      </c>
      <c r="E22" s="57"/>
    </row>
    <row r="23" spans="2:6" x14ac:dyDescent="0.25">
      <c r="B23" s="4" t="s">
        <v>255</v>
      </c>
      <c r="C23" s="1"/>
      <c r="D23" s="43">
        <f>'ESTADO DE SITUACION FINANCIERA'!L27-'ESTADO DE SITUACION FINANCIERA'!N27</f>
        <v>0</v>
      </c>
      <c r="E23" s="57"/>
    </row>
    <row r="24" spans="2:6" x14ac:dyDescent="0.25">
      <c r="B24" s="4" t="s">
        <v>254</v>
      </c>
      <c r="C24" s="1"/>
      <c r="D24" s="43">
        <f>'ESTADO DE SITUACION FINANCIERA'!L31-'ESTADO DE SITUACION FINANCIERA'!N31+'ESTADO DE SITUACION FINANCIERA'!L37-'ESTADO DE SITUACION FINANCIERA'!N37</f>
        <v>0</v>
      </c>
      <c r="E24" s="57"/>
    </row>
    <row r="25" spans="2:6" x14ac:dyDescent="0.25">
      <c r="B25" s="32" t="s">
        <v>184</v>
      </c>
      <c r="C25" s="7"/>
      <c r="D25" s="44">
        <f>SUM(D17:D24)</f>
        <v>0</v>
      </c>
      <c r="E25" s="57"/>
    </row>
    <row r="26" spans="2:6" x14ac:dyDescent="0.25">
      <c r="B26" s="4"/>
      <c r="C26" s="1"/>
      <c r="D26" s="43"/>
      <c r="E26" s="57"/>
    </row>
    <row r="27" spans="2:6" x14ac:dyDescent="0.25">
      <c r="B27" s="32" t="s">
        <v>185</v>
      </c>
      <c r="C27" s="7"/>
      <c r="D27" s="43"/>
      <c r="E27" s="57"/>
    </row>
    <row r="28" spans="2:6" x14ac:dyDescent="0.25">
      <c r="B28" s="4" t="s">
        <v>186</v>
      </c>
      <c r="C28" s="1"/>
      <c r="D28" s="43">
        <f>-'ESTADO DE SITUACION FINANCIERA'!E38</f>
        <v>0</v>
      </c>
      <c r="E28" s="57"/>
    </row>
    <row r="29" spans="2:6" x14ac:dyDescent="0.25">
      <c r="B29" s="4" t="s">
        <v>187</v>
      </c>
      <c r="C29" s="1"/>
      <c r="D29" s="43">
        <v>0</v>
      </c>
      <c r="E29" s="57"/>
      <c r="F29" s="99"/>
    </row>
    <row r="30" spans="2:6" x14ac:dyDescent="0.25">
      <c r="B30" s="4" t="s">
        <v>188</v>
      </c>
      <c r="C30" s="1"/>
      <c r="D30" s="43">
        <v>0</v>
      </c>
      <c r="E30" s="57"/>
    </row>
    <row r="31" spans="2:6" x14ac:dyDescent="0.25">
      <c r="B31" s="4" t="s">
        <v>189</v>
      </c>
      <c r="C31" s="1"/>
      <c r="D31" s="43">
        <v>0</v>
      </c>
      <c r="E31" s="57"/>
    </row>
    <row r="32" spans="2:6" x14ac:dyDescent="0.25">
      <c r="B32" s="4" t="s">
        <v>190</v>
      </c>
      <c r="C32" s="1"/>
      <c r="D32" s="43">
        <v>0</v>
      </c>
      <c r="E32" s="57"/>
    </row>
    <row r="33" spans="2:5" x14ac:dyDescent="0.25">
      <c r="B33" s="4" t="s">
        <v>191</v>
      </c>
      <c r="C33" s="1"/>
      <c r="D33" s="43">
        <f>'ESTADO DE SITUACION FINANCIERA'!L42-'ESTADO DE SITUACION FINANCIERA'!N42</f>
        <v>1</v>
      </c>
      <c r="E33" s="57"/>
    </row>
    <row r="34" spans="2:5" x14ac:dyDescent="0.25">
      <c r="B34" s="32" t="s">
        <v>192</v>
      </c>
      <c r="C34" s="7"/>
      <c r="D34" s="44">
        <f>SUM(D28:D33)</f>
        <v>1</v>
      </c>
      <c r="E34" s="57"/>
    </row>
    <row r="35" spans="2:5" x14ac:dyDescent="0.25">
      <c r="B35" s="4"/>
      <c r="C35" s="1"/>
      <c r="D35" s="43"/>
      <c r="E35" s="57"/>
    </row>
    <row r="36" spans="2:5" x14ac:dyDescent="0.25">
      <c r="B36" s="32" t="s">
        <v>193</v>
      </c>
      <c r="C36" s="7"/>
      <c r="D36" s="45"/>
      <c r="E36" s="57"/>
    </row>
    <row r="37" spans="2:5" x14ac:dyDescent="0.25">
      <c r="B37" s="4" t="s">
        <v>194</v>
      </c>
      <c r="C37" s="1"/>
      <c r="D37" s="43">
        <f>'ESTADO DE SITUACION FINANCIERA'!L11-'ESTADO DE SITUACION FINANCIERA'!N11</f>
        <v>0</v>
      </c>
      <c r="E37" s="57"/>
    </row>
    <row r="38" spans="2:5" x14ac:dyDescent="0.25">
      <c r="B38" s="4" t="s">
        <v>195</v>
      </c>
      <c r="C38" s="1"/>
      <c r="D38" s="43">
        <f>'ESTADO DE SITUACION FINANCIERA'!L35-'ESTADO DE SITUACION FINANCIERA'!N35</f>
        <v>0</v>
      </c>
      <c r="E38" s="57"/>
    </row>
    <row r="39" spans="2:5" x14ac:dyDescent="0.25">
      <c r="B39" s="32" t="s">
        <v>196</v>
      </c>
      <c r="C39" s="7"/>
      <c r="D39" s="44">
        <f>SUM(D37:D38)</f>
        <v>0</v>
      </c>
      <c r="E39" s="57"/>
    </row>
    <row r="40" spans="2:5" x14ac:dyDescent="0.25">
      <c r="B40" s="4"/>
      <c r="C40" s="1"/>
      <c r="D40" s="43"/>
      <c r="E40" s="57"/>
    </row>
    <row r="41" spans="2:5" x14ac:dyDescent="0.25">
      <c r="B41" s="6" t="s">
        <v>197</v>
      </c>
      <c r="C41" s="13"/>
      <c r="D41" s="45">
        <f>D14+D25+D39</f>
        <v>1</v>
      </c>
      <c r="E41" s="57"/>
    </row>
    <row r="42" spans="2:5" x14ac:dyDescent="0.25">
      <c r="B42" s="4"/>
      <c r="C42" s="1"/>
      <c r="D42" s="43"/>
      <c r="E42" s="57"/>
    </row>
    <row r="43" spans="2:5" x14ac:dyDescent="0.25">
      <c r="B43" s="4" t="s">
        <v>256</v>
      </c>
      <c r="C43" s="1"/>
      <c r="D43" s="43">
        <f>'ESTADO DE SITUACION FINANCIERA'!E11</f>
        <v>0</v>
      </c>
      <c r="E43" s="57"/>
    </row>
    <row r="44" spans="2:5" x14ac:dyDescent="0.25">
      <c r="B44" s="4" t="s">
        <v>257</v>
      </c>
      <c r="C44" s="1"/>
      <c r="D44" s="43">
        <f>'ESTADO DE SITUACION FINANCIERA'!G11</f>
        <v>0</v>
      </c>
      <c r="E44" s="57"/>
    </row>
    <row r="45" spans="2:5" x14ac:dyDescent="0.25">
      <c r="B45" s="4"/>
      <c r="C45" s="1"/>
      <c r="D45" s="43"/>
      <c r="E45" s="57"/>
    </row>
    <row r="46" spans="2:5" x14ac:dyDescent="0.25">
      <c r="B46" s="6" t="s">
        <v>198</v>
      </c>
      <c r="C46" s="13"/>
      <c r="D46" s="45">
        <f>D43-D44</f>
        <v>0</v>
      </c>
      <c r="E46" s="57"/>
    </row>
    <row r="47" spans="2:5" ht="15.75" thickBot="1" x14ac:dyDescent="0.3">
      <c r="B47" s="23"/>
      <c r="C47" s="24"/>
      <c r="D47" s="102"/>
      <c r="E47" s="58"/>
    </row>
    <row r="48" spans="2:5" x14ac:dyDescent="0.25">
      <c r="B48" s="78"/>
      <c r="C48" s="18"/>
      <c r="D48" s="103"/>
      <c r="E48" s="56"/>
    </row>
    <row r="49" spans="2:5" x14ac:dyDescent="0.25">
      <c r="B49" s="22"/>
      <c r="D49" s="104"/>
      <c r="E49" s="57"/>
    </row>
    <row r="50" spans="2:5" ht="12.75" customHeight="1" x14ac:dyDescent="0.25">
      <c r="B50" s="93" t="s">
        <v>247</v>
      </c>
      <c r="D50" s="152" t="s">
        <v>248</v>
      </c>
      <c r="E50" s="153"/>
    </row>
    <row r="51" spans="2:5" x14ac:dyDescent="0.25">
      <c r="B51" s="76" t="str">
        <f>'DATOS BASICOS'!B4</f>
        <v>WILLIAM ARTURO HERNANDEZ</v>
      </c>
      <c r="C51" s="38"/>
      <c r="D51" s="134" t="str">
        <f>'DATOS BASICOS'!B6</f>
        <v xml:space="preserve">CARLOS GUARIN </v>
      </c>
      <c r="E51" s="135"/>
    </row>
    <row r="52" spans="2:5" x14ac:dyDescent="0.25">
      <c r="B52" s="76">
        <f>'DATOS BASICOS'!B5</f>
        <v>1534525</v>
      </c>
      <c r="C52" s="38"/>
      <c r="D52" s="134">
        <f>'DATOS BASICOS'!B7</f>
        <v>1565458</v>
      </c>
      <c r="E52" s="135"/>
    </row>
    <row r="53" spans="2:5" x14ac:dyDescent="0.25">
      <c r="B53" s="76" t="s">
        <v>144</v>
      </c>
      <c r="C53" s="38"/>
      <c r="D53" s="134" t="s">
        <v>241</v>
      </c>
      <c r="E53" s="135"/>
    </row>
    <row r="54" spans="2:5" ht="15.75" thickBot="1" x14ac:dyDescent="0.3">
      <c r="B54" s="23"/>
      <c r="C54" s="24"/>
      <c r="D54" s="102"/>
      <c r="E54" s="58"/>
    </row>
  </sheetData>
  <mergeCells count="9">
    <mergeCell ref="D50:E50"/>
    <mergeCell ref="D51:E51"/>
    <mergeCell ref="D52:E52"/>
    <mergeCell ref="D53:E53"/>
    <mergeCell ref="B1:E1"/>
    <mergeCell ref="B3:E3"/>
    <mergeCell ref="B4:E4"/>
    <mergeCell ref="B2:E2"/>
    <mergeCell ref="B5:E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4" verticalDpi="14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H63"/>
  <sheetViews>
    <sheetView showGridLines="0" zoomScale="115" zoomScaleNormal="115" workbookViewId="0">
      <selection activeCell="G7" sqref="G7"/>
    </sheetView>
  </sheetViews>
  <sheetFormatPr defaultColWidth="11.42578125" defaultRowHeight="11.25" x14ac:dyDescent="0.2"/>
  <cols>
    <col min="1" max="1" width="11.42578125" style="1"/>
    <col min="2" max="2" width="49.7109375" style="1" bestFit="1" customWidth="1"/>
    <col min="3" max="3" width="1.7109375" style="1" customWidth="1"/>
    <col min="4" max="4" width="10.85546875" style="1" bestFit="1" customWidth="1"/>
    <col min="5" max="5" width="22" style="47" customWidth="1"/>
    <col min="6" max="6" width="13.7109375" style="1" bestFit="1" customWidth="1"/>
    <col min="7" max="7" width="12.85546875" style="1" bestFit="1" customWidth="1"/>
    <col min="8" max="257" width="9.140625" style="1" customWidth="1"/>
    <col min="258" max="16384" width="11.42578125" style="1"/>
  </cols>
  <sheetData>
    <row r="1" spans="2:6" x14ac:dyDescent="0.2">
      <c r="B1" s="154" t="str">
        <f>'DATOS BASICOS'!B1</f>
        <v>INGENIERIA Y COSNTRUCCIOENS WJ SAS</v>
      </c>
      <c r="C1" s="155"/>
      <c r="D1" s="155"/>
      <c r="E1" s="156"/>
    </row>
    <row r="2" spans="2:6" x14ac:dyDescent="0.2">
      <c r="B2" s="157" t="str">
        <f>'DATOS BASICOS'!B2</f>
        <v>900,455,895-8</v>
      </c>
      <c r="C2" s="158"/>
      <c r="D2" s="158"/>
      <c r="E2" s="159"/>
    </row>
    <row r="3" spans="2:6" x14ac:dyDescent="0.2">
      <c r="B3" s="157" t="s">
        <v>277</v>
      </c>
      <c r="C3" s="158"/>
      <c r="D3" s="158"/>
      <c r="E3" s="159"/>
    </row>
    <row r="4" spans="2:6" x14ac:dyDescent="0.2">
      <c r="B4" s="157" t="s">
        <v>0</v>
      </c>
      <c r="C4" s="158"/>
      <c r="D4" s="158"/>
      <c r="E4" s="159"/>
    </row>
    <row r="5" spans="2:6" ht="12" thickBot="1" x14ac:dyDescent="0.25">
      <c r="B5" s="146" t="str">
        <f>'DATOS BASICOS'!B3</f>
        <v>A 31 DE DICIEMBRE DE 2015</v>
      </c>
      <c r="C5" s="147"/>
      <c r="D5" s="168"/>
      <c r="E5" s="169"/>
    </row>
    <row r="6" spans="2:6" ht="12" thickBot="1" x14ac:dyDescent="0.25">
      <c r="D6" s="49"/>
      <c r="E6" s="50"/>
    </row>
    <row r="7" spans="2:6" ht="12.95" customHeight="1" x14ac:dyDescent="0.2">
      <c r="B7" s="70" t="s">
        <v>200</v>
      </c>
      <c r="C7" s="27"/>
      <c r="D7" s="27"/>
      <c r="E7" s="71"/>
    </row>
    <row r="8" spans="2:6" ht="12.95" customHeight="1" x14ac:dyDescent="0.2">
      <c r="B8" s="4" t="s">
        <v>201</v>
      </c>
      <c r="E8" s="57">
        <f>'ESTADO DE RESULTADOS'!E63</f>
        <v>1</v>
      </c>
    </row>
    <row r="9" spans="2:6" ht="12.95" customHeight="1" x14ac:dyDescent="0.2">
      <c r="B9" s="4" t="s">
        <v>202</v>
      </c>
      <c r="E9" s="57">
        <f>-('ESTADO DE SITUACION FINANCIERA'!E39-'ESTADO DE SITUACION FINANCIERA'!G39)</f>
        <v>0</v>
      </c>
    </row>
    <row r="10" spans="2:6" ht="12.95" customHeight="1" x14ac:dyDescent="0.2">
      <c r="B10" s="4" t="s">
        <v>203</v>
      </c>
      <c r="E10" s="57">
        <v>0</v>
      </c>
    </row>
    <row r="11" spans="2:6" ht="12.95" customHeight="1" x14ac:dyDescent="0.2">
      <c r="B11" s="6" t="s">
        <v>204</v>
      </c>
      <c r="C11" s="13"/>
      <c r="D11" s="13"/>
      <c r="E11" s="74">
        <f>SUM(E8:E10)</f>
        <v>1</v>
      </c>
    </row>
    <row r="12" spans="2:6" ht="12.95" customHeight="1" x14ac:dyDescent="0.2">
      <c r="B12" s="4"/>
      <c r="E12" s="57"/>
    </row>
    <row r="13" spans="2:6" ht="12.95" customHeight="1" x14ac:dyDescent="0.35">
      <c r="B13" s="32" t="s">
        <v>205</v>
      </c>
      <c r="C13" s="7"/>
      <c r="D13" s="7"/>
      <c r="E13" s="72">
        <f>SUM(E15:E17)</f>
        <v>0</v>
      </c>
    </row>
    <row r="14" spans="2:6" ht="12.95" customHeight="1" x14ac:dyDescent="0.2">
      <c r="B14" s="4"/>
      <c r="E14" s="57"/>
    </row>
    <row r="15" spans="2:6" ht="12.95" customHeight="1" x14ac:dyDescent="0.2">
      <c r="B15" s="4" t="s">
        <v>206</v>
      </c>
      <c r="E15" s="57">
        <v>0</v>
      </c>
    </row>
    <row r="16" spans="2:6" ht="12.95" customHeight="1" x14ac:dyDescent="0.2">
      <c r="B16" s="4" t="s">
        <v>207</v>
      </c>
      <c r="E16" s="57"/>
      <c r="F16" s="62"/>
    </row>
    <row r="17" spans="2:8" ht="12.95" customHeight="1" x14ac:dyDescent="0.2">
      <c r="B17" s="4" t="s">
        <v>208</v>
      </c>
      <c r="E17" s="57">
        <f>'ESTADO DE SITUACION FINANCIERA'!L35-'ESTADO DE SITUACION FINANCIERA'!N35+'ESTADO DE SITUACION FINANCIERA'!L37-'ESTADO DE SITUACION FINANCIERA'!N37</f>
        <v>0</v>
      </c>
    </row>
    <row r="18" spans="2:8" ht="12.95" customHeight="1" x14ac:dyDescent="0.2">
      <c r="B18" s="4"/>
      <c r="E18" s="57"/>
    </row>
    <row r="19" spans="2:8" ht="12.95" customHeight="1" x14ac:dyDescent="0.2">
      <c r="B19" s="32" t="s">
        <v>209</v>
      </c>
      <c r="C19" s="7"/>
      <c r="D19" s="7"/>
      <c r="E19" s="73">
        <f>E11+E13</f>
        <v>1</v>
      </c>
    </row>
    <row r="20" spans="2:8" ht="12.95" customHeight="1" x14ac:dyDescent="0.2">
      <c r="B20" s="4"/>
      <c r="E20" s="57"/>
    </row>
    <row r="21" spans="2:8" ht="12.95" customHeight="1" x14ac:dyDescent="0.2">
      <c r="B21" s="32" t="s">
        <v>210</v>
      </c>
      <c r="C21" s="7"/>
      <c r="E21" s="57"/>
    </row>
    <row r="22" spans="2:8" ht="12.95" customHeight="1" x14ac:dyDescent="0.2">
      <c r="B22" s="4" t="s">
        <v>211</v>
      </c>
      <c r="E22" s="57">
        <v>0</v>
      </c>
    </row>
    <row r="23" spans="2:8" ht="12.95" customHeight="1" x14ac:dyDescent="0.2">
      <c r="B23" s="4" t="s">
        <v>212</v>
      </c>
      <c r="E23" s="57">
        <v>0</v>
      </c>
    </row>
    <row r="24" spans="2:8" ht="12.95" customHeight="1" x14ac:dyDescent="0.2">
      <c r="B24" s="4" t="s">
        <v>213</v>
      </c>
      <c r="E24" s="57">
        <v>0</v>
      </c>
    </row>
    <row r="25" spans="2:8" ht="12.95" customHeight="1" x14ac:dyDescent="0.2">
      <c r="B25" s="32" t="s">
        <v>214</v>
      </c>
      <c r="C25" s="7"/>
      <c r="D25" s="7"/>
      <c r="E25" s="73">
        <f>SUM(E22:E24)</f>
        <v>0</v>
      </c>
    </row>
    <row r="26" spans="2:8" ht="12.95" customHeight="1" x14ac:dyDescent="0.2">
      <c r="B26" s="4"/>
      <c r="E26" s="57"/>
    </row>
    <row r="27" spans="2:8" ht="12.95" customHeight="1" x14ac:dyDescent="0.2">
      <c r="B27" s="32" t="s">
        <v>215</v>
      </c>
      <c r="C27" s="7"/>
      <c r="D27" s="7"/>
      <c r="E27" s="73">
        <f>E19+E25</f>
        <v>1</v>
      </c>
      <c r="F27" s="61"/>
      <c r="G27" s="61"/>
      <c r="H27" s="61"/>
    </row>
    <row r="28" spans="2:8" ht="12.95" customHeight="1" x14ac:dyDescent="0.2">
      <c r="B28" s="4"/>
      <c r="E28" s="57"/>
    </row>
    <row r="29" spans="2:8" ht="12.95" customHeight="1" x14ac:dyDescent="0.2">
      <c r="B29" s="32" t="s">
        <v>216</v>
      </c>
      <c r="C29" s="7"/>
      <c r="E29" s="57"/>
    </row>
    <row r="30" spans="2:8" ht="12.95" customHeight="1" x14ac:dyDescent="0.2">
      <c r="B30" s="32" t="s">
        <v>217</v>
      </c>
      <c r="C30" s="7"/>
      <c r="E30" s="57"/>
    </row>
    <row r="31" spans="2:8" ht="12.95" customHeight="1" x14ac:dyDescent="0.2">
      <c r="B31" s="4" t="s">
        <v>218</v>
      </c>
      <c r="E31" s="57">
        <f>'ESTADO DE SITUACION FINANCIERA'!E11-'ESTADO DE SITUACION FINANCIERA'!G11</f>
        <v>0</v>
      </c>
    </row>
    <row r="32" spans="2:8" ht="12.95" customHeight="1" x14ac:dyDescent="0.2">
      <c r="B32" s="4" t="s">
        <v>219</v>
      </c>
      <c r="E32" s="57">
        <v>0</v>
      </c>
    </row>
    <row r="33" spans="2:6" ht="12.95" customHeight="1" x14ac:dyDescent="0.2">
      <c r="B33" s="4" t="s">
        <v>220</v>
      </c>
      <c r="E33" s="57">
        <v>0</v>
      </c>
    </row>
    <row r="34" spans="2:6" ht="12.95" customHeight="1" x14ac:dyDescent="0.2">
      <c r="B34" s="4" t="s">
        <v>221</v>
      </c>
      <c r="E34" s="57">
        <f>'ESTADO DE SITUACION FINANCIERA'!E16-'ESTADO DE SITUACION FINANCIERA'!G16</f>
        <v>0</v>
      </c>
    </row>
    <row r="35" spans="2:6" ht="12.95" customHeight="1" x14ac:dyDescent="0.2">
      <c r="B35" s="4" t="s">
        <v>222</v>
      </c>
      <c r="E35" s="57">
        <v>0</v>
      </c>
    </row>
    <row r="36" spans="2:6" ht="12.95" customHeight="1" x14ac:dyDescent="0.2">
      <c r="B36" s="6" t="s">
        <v>223</v>
      </c>
      <c r="C36" s="13"/>
      <c r="D36" s="13"/>
      <c r="E36" s="74">
        <f>SUM(E31:E35)</f>
        <v>0</v>
      </c>
    </row>
    <row r="37" spans="2:6" ht="12.95" customHeight="1" x14ac:dyDescent="0.2">
      <c r="B37" s="4"/>
      <c r="E37" s="57"/>
    </row>
    <row r="38" spans="2:6" ht="12.95" customHeight="1" x14ac:dyDescent="0.2">
      <c r="B38" s="4" t="s">
        <v>224</v>
      </c>
      <c r="E38" s="57"/>
    </row>
    <row r="39" spans="2:6" ht="12.95" customHeight="1" x14ac:dyDescent="0.2">
      <c r="B39" s="4" t="s">
        <v>225</v>
      </c>
      <c r="E39" s="57">
        <f>'ESTADO DE SITUACION FINANCIERA'!L11-'ESTADO DE SITUACION FINANCIERA'!N11</f>
        <v>0</v>
      </c>
    </row>
    <row r="40" spans="2:6" ht="12.95" customHeight="1" x14ac:dyDescent="0.2">
      <c r="B40" s="4" t="s">
        <v>226</v>
      </c>
      <c r="E40" s="57">
        <v>0</v>
      </c>
    </row>
    <row r="41" spans="2:6" ht="12.95" customHeight="1" x14ac:dyDescent="0.2">
      <c r="B41" s="4" t="s">
        <v>227</v>
      </c>
      <c r="E41" s="57">
        <f>'ESTADO DE SITUACION FINANCIERA'!L22-'ESTADO DE SITUACION FINANCIERA'!N22</f>
        <v>0</v>
      </c>
    </row>
    <row r="42" spans="2:6" ht="12.95" customHeight="1" x14ac:dyDescent="0.2">
      <c r="B42" s="4" t="s">
        <v>228</v>
      </c>
      <c r="E42" s="57">
        <f>'ESTADO DE SITUACION FINANCIERA'!L24-'ESTADO DE SITUACION FINANCIERA'!N24</f>
        <v>0</v>
      </c>
    </row>
    <row r="43" spans="2:6" ht="12.95" customHeight="1" x14ac:dyDescent="0.2">
      <c r="B43" s="4" t="s">
        <v>229</v>
      </c>
      <c r="E43" s="57">
        <f>'ESTADO DE SITUACION FINANCIERA'!L27-'ESTADO DE SITUACION FINANCIERA'!N27+'ESTADO DE SITUACION FINANCIERA'!L30-'ESTADO DE SITUACION FINANCIERA'!N30+'ESTADO DE SITUACION FINANCIERA'!L16-'ESTADO DE SITUACION FINANCIERA'!N16</f>
        <v>0</v>
      </c>
    </row>
    <row r="44" spans="2:6" ht="12.95" customHeight="1" x14ac:dyDescent="0.2">
      <c r="B44" s="6" t="s">
        <v>230</v>
      </c>
      <c r="C44" s="13"/>
      <c r="D44" s="13"/>
      <c r="E44" s="74">
        <f>SUM(E39:E43)</f>
        <v>0</v>
      </c>
    </row>
    <row r="45" spans="2:6" ht="12.95" customHeight="1" x14ac:dyDescent="0.2">
      <c r="B45" s="4"/>
      <c r="E45" s="57"/>
    </row>
    <row r="46" spans="2:6" ht="12.95" customHeight="1" x14ac:dyDescent="0.2">
      <c r="B46" s="6" t="s">
        <v>231</v>
      </c>
      <c r="C46" s="13"/>
      <c r="D46" s="13"/>
      <c r="E46" s="74">
        <f>E36-E44</f>
        <v>0</v>
      </c>
      <c r="F46" s="62"/>
    </row>
    <row r="47" spans="2:6" ht="12.95" customHeight="1" x14ac:dyDescent="0.2">
      <c r="B47" s="4"/>
      <c r="E47" s="57"/>
    </row>
    <row r="48" spans="2:6" ht="12.95" customHeight="1" thickBot="1" x14ac:dyDescent="0.25">
      <c r="B48" s="8"/>
      <c r="C48" s="9"/>
      <c r="D48" s="9"/>
      <c r="E48" s="58">
        <v>0</v>
      </c>
    </row>
    <row r="49" spans="2:6" ht="12.95" customHeight="1" x14ac:dyDescent="0.2">
      <c r="B49" s="75"/>
      <c r="C49" s="2"/>
      <c r="D49" s="2"/>
      <c r="E49" s="56"/>
    </row>
    <row r="50" spans="2:6" ht="12.95" customHeight="1" x14ac:dyDescent="0.2">
      <c r="B50" s="4"/>
      <c r="E50" s="57"/>
    </row>
    <row r="51" spans="2:6" ht="12.95" customHeight="1" x14ac:dyDescent="0.2">
      <c r="B51" s="4"/>
      <c r="E51" s="57"/>
    </row>
    <row r="52" spans="2:6" ht="12.95" customHeight="1" x14ac:dyDescent="0.2">
      <c r="B52" s="4"/>
      <c r="E52" s="57"/>
    </row>
    <row r="53" spans="2:6" ht="12.95" customHeight="1" x14ac:dyDescent="0.2">
      <c r="B53" s="91" t="str">
        <f>'DATOS BASICOS'!B4</f>
        <v>WILLIAM ARTURO HERNANDEZ</v>
      </c>
      <c r="C53" s="38"/>
      <c r="D53" s="136" t="str">
        <f>'DATOS BASICOS'!B6</f>
        <v xml:space="preserve">CARLOS GUARIN </v>
      </c>
      <c r="E53" s="137"/>
    </row>
    <row r="54" spans="2:6" ht="12.95" customHeight="1" x14ac:dyDescent="0.2">
      <c r="B54" s="76">
        <f>'DATOS BASICOS'!B5</f>
        <v>1534525</v>
      </c>
      <c r="C54" s="38"/>
      <c r="D54" s="134">
        <f>'DATOS BASICOS'!B7</f>
        <v>1565458</v>
      </c>
      <c r="E54" s="135"/>
    </row>
    <row r="55" spans="2:6" ht="12.95" customHeight="1" x14ac:dyDescent="0.2">
      <c r="B55" s="76" t="s">
        <v>144</v>
      </c>
      <c r="C55" s="38"/>
      <c r="D55" s="134" t="s">
        <v>242</v>
      </c>
      <c r="E55" s="135"/>
    </row>
    <row r="56" spans="2:6" x14ac:dyDescent="0.2">
      <c r="B56" s="4"/>
      <c r="E56" s="57"/>
    </row>
    <row r="57" spans="2:6" x14ac:dyDescent="0.2">
      <c r="B57" s="4"/>
      <c r="E57" s="57"/>
    </row>
    <row r="58" spans="2:6" ht="12" thickBot="1" x14ac:dyDescent="0.25">
      <c r="B58" s="8"/>
      <c r="C58" s="9"/>
      <c r="D58" s="9"/>
      <c r="E58" s="58"/>
    </row>
    <row r="59" spans="2:6" hidden="1" x14ac:dyDescent="0.2">
      <c r="B59" s="164" t="s">
        <v>243</v>
      </c>
      <c r="C59" s="134"/>
      <c r="D59" s="134"/>
      <c r="E59" s="135"/>
    </row>
    <row r="60" spans="2:6" hidden="1" x14ac:dyDescent="0.2">
      <c r="B60" s="164" t="str">
        <f>'DATOS BASICOS'!B8</f>
        <v>ROBERTO RAMIREZ</v>
      </c>
      <c r="C60" s="134"/>
      <c r="D60" s="134"/>
      <c r="E60" s="135"/>
    </row>
    <row r="61" spans="2:6" hidden="1" x14ac:dyDescent="0.2">
      <c r="B61" s="164">
        <f>'DATOS BASICOS'!B9</f>
        <v>15425</v>
      </c>
      <c r="C61" s="134"/>
      <c r="D61" s="134"/>
      <c r="E61" s="135"/>
    </row>
    <row r="62" spans="2:6" ht="12" hidden="1" thickBot="1" x14ac:dyDescent="0.25">
      <c r="B62" s="165" t="s">
        <v>167</v>
      </c>
      <c r="C62" s="166"/>
      <c r="D62" s="166"/>
      <c r="E62" s="167"/>
    </row>
    <row r="63" spans="2:6" x14ac:dyDescent="0.2">
      <c r="B63" s="134"/>
      <c r="C63" s="134"/>
      <c r="D63" s="134"/>
      <c r="E63" s="134"/>
      <c r="F63" s="134"/>
    </row>
  </sheetData>
  <mergeCells count="13">
    <mergeCell ref="D53:E53"/>
    <mergeCell ref="D54:E54"/>
    <mergeCell ref="D55:E55"/>
    <mergeCell ref="B1:E1"/>
    <mergeCell ref="B3:E3"/>
    <mergeCell ref="B4:E4"/>
    <mergeCell ref="B5:E5"/>
    <mergeCell ref="B2:E2"/>
    <mergeCell ref="B63:F63"/>
    <mergeCell ref="B59:E59"/>
    <mergeCell ref="B60:E60"/>
    <mergeCell ref="B61:E61"/>
    <mergeCell ref="B62:E62"/>
  </mergeCells>
  <pageMargins left="0.25" right="0.25" top="0.75" bottom="0.75" header="0.3" footer="0.3"/>
  <pageSetup paperSize="9" scale="105" orientation="portrait" horizontalDpi="120" verticalDpi="14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B1:J29"/>
  <sheetViews>
    <sheetView showGridLines="0" zoomScale="115" zoomScaleNormal="115" workbookViewId="0">
      <selection activeCell="N30" sqref="N30"/>
    </sheetView>
  </sheetViews>
  <sheetFormatPr defaultColWidth="11.42578125" defaultRowHeight="15" x14ac:dyDescent="0.25"/>
  <cols>
    <col min="2" max="2" width="22.28515625" bestFit="1" customWidth="1"/>
    <col min="3" max="3" width="10.85546875" bestFit="1" customWidth="1"/>
    <col min="4" max="4" width="8" bestFit="1" customWidth="1"/>
    <col min="5" max="5" width="14.5703125" bestFit="1" customWidth="1"/>
    <col min="6" max="6" width="12.28515625" bestFit="1" customWidth="1"/>
    <col min="7" max="7" width="12.7109375" bestFit="1" customWidth="1"/>
    <col min="8" max="8" width="15.140625" bestFit="1" customWidth="1"/>
    <col min="9" max="9" width="10.85546875" bestFit="1" customWidth="1"/>
  </cols>
  <sheetData>
    <row r="1" spans="2:9" x14ac:dyDescent="0.25">
      <c r="B1" s="128"/>
      <c r="C1" s="129"/>
      <c r="D1" s="129"/>
      <c r="E1" s="129"/>
      <c r="F1" s="129"/>
      <c r="G1" s="129"/>
      <c r="H1" s="129"/>
      <c r="I1" s="130"/>
    </row>
    <row r="2" spans="2:9" x14ac:dyDescent="0.25">
      <c r="B2" s="157" t="str">
        <f>'DATOS BASICOS'!B1</f>
        <v>INGENIERIA Y COSNTRUCCIOENS WJ SAS</v>
      </c>
      <c r="C2" s="158"/>
      <c r="D2" s="158"/>
      <c r="E2" s="158"/>
      <c r="F2" s="158"/>
      <c r="G2" s="158"/>
      <c r="H2" s="158"/>
      <c r="I2" s="159"/>
    </row>
    <row r="3" spans="2:9" x14ac:dyDescent="0.25">
      <c r="B3" s="157" t="str">
        <f>'DATOS BASICOS'!B2</f>
        <v>900,455,895-8</v>
      </c>
      <c r="C3" s="158"/>
      <c r="D3" s="158"/>
      <c r="E3" s="158"/>
      <c r="F3" s="158"/>
      <c r="G3" s="158"/>
      <c r="H3" s="158"/>
      <c r="I3" s="159"/>
    </row>
    <row r="4" spans="2:9" x14ac:dyDescent="0.25">
      <c r="B4" s="157" t="s">
        <v>151</v>
      </c>
      <c r="C4" s="158"/>
      <c r="D4" s="158"/>
      <c r="E4" s="158"/>
      <c r="F4" s="158"/>
      <c r="G4" s="158"/>
      <c r="H4" s="158"/>
      <c r="I4" s="159"/>
    </row>
    <row r="5" spans="2:9" x14ac:dyDescent="0.25">
      <c r="B5" s="157" t="s">
        <v>0</v>
      </c>
      <c r="C5" s="158"/>
      <c r="D5" s="158"/>
      <c r="E5" s="158"/>
      <c r="F5" s="158"/>
      <c r="G5" s="158"/>
      <c r="H5" s="158"/>
      <c r="I5" s="159"/>
    </row>
    <row r="6" spans="2:9" x14ac:dyDescent="0.25">
      <c r="B6" s="149" t="str">
        <f>'DATOS BASICOS'!B3</f>
        <v>A 31 DE DICIEMBRE DE 2015</v>
      </c>
      <c r="C6" s="144"/>
      <c r="D6" s="144"/>
      <c r="E6" s="144"/>
      <c r="F6" s="144"/>
      <c r="G6" s="144"/>
      <c r="H6" s="144"/>
      <c r="I6" s="145"/>
    </row>
    <row r="7" spans="2:9" ht="15.75" thickBot="1" x14ac:dyDescent="0.3">
      <c r="B7" s="131"/>
      <c r="C7" s="132"/>
      <c r="D7" s="132"/>
      <c r="E7" s="132"/>
      <c r="F7" s="132"/>
      <c r="G7" s="132"/>
      <c r="H7" s="132"/>
      <c r="I7" s="133"/>
    </row>
    <row r="8" spans="2:9" x14ac:dyDescent="0.25">
      <c r="B8" s="173" t="s">
        <v>152</v>
      </c>
      <c r="C8" s="51" t="s">
        <v>153</v>
      </c>
      <c r="D8" s="173" t="s">
        <v>154</v>
      </c>
      <c r="E8" s="51" t="s">
        <v>155</v>
      </c>
      <c r="F8" s="51" t="s">
        <v>232</v>
      </c>
      <c r="G8" s="51" t="s">
        <v>233</v>
      </c>
      <c r="H8" s="51" t="s">
        <v>156</v>
      </c>
      <c r="I8" s="173" t="s">
        <v>157</v>
      </c>
    </row>
    <row r="9" spans="2:9" ht="15.75" thickBot="1" x14ac:dyDescent="0.3">
      <c r="B9" s="174"/>
      <c r="C9" s="52" t="s">
        <v>158</v>
      </c>
      <c r="D9" s="174"/>
      <c r="E9" s="52" t="s">
        <v>159</v>
      </c>
      <c r="F9" s="52" t="s">
        <v>160</v>
      </c>
      <c r="G9" s="52" t="s">
        <v>161</v>
      </c>
      <c r="H9" s="52" t="s">
        <v>162</v>
      </c>
      <c r="I9" s="174"/>
    </row>
    <row r="10" spans="2:9" x14ac:dyDescent="0.25">
      <c r="B10" s="80"/>
      <c r="C10" s="53"/>
      <c r="D10" s="54"/>
      <c r="E10" s="53"/>
      <c r="F10" s="53"/>
      <c r="G10" s="53"/>
      <c r="H10" s="53"/>
      <c r="I10" s="81"/>
    </row>
    <row r="11" spans="2:9" x14ac:dyDescent="0.25">
      <c r="B11" s="4" t="s">
        <v>274</v>
      </c>
      <c r="C11" s="82">
        <f>'ESTADO DE SITUACION FINANCIERA'!N42</f>
        <v>0</v>
      </c>
      <c r="D11" s="82">
        <f>'ESTADO DE SITUACION FINANCIERA'!N43</f>
        <v>0</v>
      </c>
      <c r="E11" s="82"/>
      <c r="F11" s="82">
        <f>'ESTADO DE SITUACION FINANCIERA'!N45+'ESTADO DE SITUACION FINANCIERA'!N46</f>
        <v>1</v>
      </c>
      <c r="G11" s="82"/>
      <c r="H11" s="82"/>
      <c r="I11" s="83">
        <f>SUM(C11:H11)</f>
        <v>1</v>
      </c>
    </row>
    <row r="12" spans="2:9" x14ac:dyDescent="0.25">
      <c r="B12" s="4" t="s">
        <v>163</v>
      </c>
      <c r="C12" s="84"/>
      <c r="D12" s="84"/>
      <c r="E12" s="84"/>
      <c r="F12" s="84"/>
      <c r="G12" s="84"/>
      <c r="H12" s="84"/>
      <c r="I12" s="83">
        <f>SUM(C12:H12)</f>
        <v>0</v>
      </c>
    </row>
    <row r="13" spans="2:9" x14ac:dyDescent="0.25">
      <c r="B13" s="4" t="s">
        <v>164</v>
      </c>
      <c r="C13" s="84"/>
      <c r="D13" s="84"/>
      <c r="E13" s="84"/>
      <c r="F13" s="84"/>
      <c r="G13" s="84"/>
      <c r="H13" s="84"/>
      <c r="I13" s="83">
        <f>SUM(C13:H13)</f>
        <v>0</v>
      </c>
    </row>
    <row r="14" spans="2:9" x14ac:dyDescent="0.25">
      <c r="B14" s="4" t="s">
        <v>165</v>
      </c>
      <c r="C14" s="84"/>
      <c r="D14" s="84"/>
      <c r="E14" s="84"/>
      <c r="F14" s="84">
        <v>0</v>
      </c>
      <c r="G14" s="84"/>
      <c r="H14" s="84"/>
      <c r="I14" s="83">
        <f>SUM(C14:H14)</f>
        <v>0</v>
      </c>
    </row>
    <row r="15" spans="2:9" x14ac:dyDescent="0.25">
      <c r="B15" s="4" t="s">
        <v>273</v>
      </c>
      <c r="C15" s="84">
        <v>150000000</v>
      </c>
      <c r="D15" s="84"/>
      <c r="E15" s="84"/>
      <c r="F15" s="84"/>
      <c r="G15" s="84">
        <f>'ESTADO DE SITUACION FINANCIERA'!L45</f>
        <v>0</v>
      </c>
      <c r="H15" s="84"/>
      <c r="I15" s="85">
        <f>SUM(C15:H15)</f>
        <v>150000000</v>
      </c>
    </row>
    <row r="16" spans="2:9" x14ac:dyDescent="0.25">
      <c r="B16" s="86" t="s">
        <v>240</v>
      </c>
      <c r="C16" s="55">
        <f t="shared" ref="C16:H16" si="0">SUM(C11:C15)</f>
        <v>150000000</v>
      </c>
      <c r="D16" s="55">
        <f t="shared" si="0"/>
        <v>0</v>
      </c>
      <c r="E16" s="55">
        <f t="shared" si="0"/>
        <v>0</v>
      </c>
      <c r="F16" s="55">
        <f t="shared" si="0"/>
        <v>1</v>
      </c>
      <c r="G16" s="55">
        <f t="shared" si="0"/>
        <v>0</v>
      </c>
      <c r="H16" s="55">
        <f t="shared" si="0"/>
        <v>0</v>
      </c>
      <c r="I16" s="87">
        <f>SUM(I11:I15)</f>
        <v>150000001</v>
      </c>
    </row>
    <row r="17" spans="2:10" ht="15.75" thickBot="1" x14ac:dyDescent="0.3">
      <c r="B17" s="8"/>
      <c r="C17" s="88"/>
      <c r="D17" s="88"/>
      <c r="E17" s="88"/>
      <c r="F17" s="88"/>
      <c r="G17" s="88"/>
      <c r="H17" s="88"/>
      <c r="I17" s="89"/>
    </row>
    <row r="18" spans="2:10" x14ac:dyDescent="0.25">
      <c r="B18" s="78"/>
      <c r="C18" s="18"/>
      <c r="D18" s="18"/>
      <c r="E18" s="18"/>
      <c r="F18" s="18"/>
      <c r="G18" s="18"/>
      <c r="H18" s="18"/>
      <c r="I18" s="79"/>
    </row>
    <row r="19" spans="2:10" x14ac:dyDescent="0.25">
      <c r="B19" s="22"/>
      <c r="I19" s="90"/>
      <c r="J19" s="123"/>
    </row>
    <row r="20" spans="2:10" x14ac:dyDescent="0.25">
      <c r="B20" s="170" t="s">
        <v>245</v>
      </c>
      <c r="C20" s="171"/>
      <c r="D20" s="171"/>
      <c r="E20" s="171"/>
      <c r="F20" s="171" t="s">
        <v>246</v>
      </c>
      <c r="G20" s="171"/>
      <c r="H20" s="171"/>
      <c r="I20" s="172"/>
    </row>
    <row r="21" spans="2:10" x14ac:dyDescent="0.25">
      <c r="B21" s="164" t="str">
        <f>'DATOS BASICOS'!B4</f>
        <v>WILLIAM ARTURO HERNANDEZ</v>
      </c>
      <c r="C21" s="134"/>
      <c r="D21" s="134"/>
      <c r="E21" s="134"/>
      <c r="F21" s="134" t="str">
        <f>'DATOS BASICOS'!B6</f>
        <v xml:space="preserve">CARLOS GUARIN </v>
      </c>
      <c r="G21" s="134"/>
      <c r="H21" s="134"/>
      <c r="I21" s="135"/>
    </row>
    <row r="22" spans="2:10" x14ac:dyDescent="0.25">
      <c r="B22" s="164">
        <f>'DATOS BASICOS'!B5</f>
        <v>1534525</v>
      </c>
      <c r="C22" s="134"/>
      <c r="D22" s="134"/>
      <c r="E22" s="134"/>
      <c r="F22" s="134">
        <f>'DATOS BASICOS'!B7</f>
        <v>1565458</v>
      </c>
      <c r="G22" s="134"/>
      <c r="H22" s="134"/>
      <c r="I22" s="135"/>
    </row>
    <row r="23" spans="2:10" x14ac:dyDescent="0.25">
      <c r="B23" s="164" t="s">
        <v>244</v>
      </c>
      <c r="C23" s="134"/>
      <c r="D23" s="134"/>
      <c r="E23" s="134"/>
      <c r="F23" s="134" t="s">
        <v>242</v>
      </c>
      <c r="G23" s="134"/>
      <c r="H23" s="134"/>
      <c r="I23" s="135"/>
    </row>
    <row r="24" spans="2:10" hidden="1" x14ac:dyDescent="0.25">
      <c r="B24" s="22"/>
      <c r="I24" s="90"/>
    </row>
    <row r="25" spans="2:10" hidden="1" x14ac:dyDescent="0.25">
      <c r="B25" s="22"/>
      <c r="I25" s="90"/>
    </row>
    <row r="26" spans="2:10" hidden="1" x14ac:dyDescent="0.25">
      <c r="B26" s="170"/>
      <c r="C26" s="171"/>
      <c r="D26" s="171"/>
      <c r="E26" s="171"/>
      <c r="F26" s="171"/>
      <c r="G26" s="171"/>
      <c r="H26" s="171"/>
      <c r="I26" s="172"/>
    </row>
    <row r="27" spans="2:10" hidden="1" x14ac:dyDescent="0.25">
      <c r="B27" s="164"/>
      <c r="C27" s="134"/>
      <c r="D27" s="134"/>
      <c r="E27" s="134"/>
      <c r="F27" s="134"/>
      <c r="G27" s="134"/>
      <c r="H27" s="134"/>
      <c r="I27" s="135"/>
    </row>
    <row r="28" spans="2:10" hidden="1" x14ac:dyDescent="0.25">
      <c r="B28" s="164"/>
      <c r="C28" s="134"/>
      <c r="D28" s="134"/>
      <c r="E28" s="134"/>
      <c r="F28" s="134"/>
      <c r="G28" s="134"/>
      <c r="H28" s="134"/>
      <c r="I28" s="135"/>
    </row>
    <row r="29" spans="2:10" ht="15.75" thickBot="1" x14ac:dyDescent="0.3">
      <c r="B29" s="165"/>
      <c r="C29" s="166"/>
      <c r="D29" s="166"/>
      <c r="E29" s="166"/>
      <c r="F29" s="166"/>
      <c r="G29" s="166"/>
      <c r="H29" s="166"/>
      <c r="I29" s="167"/>
    </row>
  </sheetData>
  <mergeCells count="20">
    <mergeCell ref="B2:I2"/>
    <mergeCell ref="B4:I4"/>
    <mergeCell ref="B5:I5"/>
    <mergeCell ref="B8:B9"/>
    <mergeCell ref="D8:D9"/>
    <mergeCell ref="I8:I9"/>
    <mergeCell ref="B3:I3"/>
    <mergeCell ref="B6:I6"/>
    <mergeCell ref="B29:I29"/>
    <mergeCell ref="B20:E20"/>
    <mergeCell ref="B21:E21"/>
    <mergeCell ref="B22:E22"/>
    <mergeCell ref="B23:E23"/>
    <mergeCell ref="F21:I21"/>
    <mergeCell ref="F22:I22"/>
    <mergeCell ref="F23:I23"/>
    <mergeCell ref="F20:I20"/>
    <mergeCell ref="B26:I26"/>
    <mergeCell ref="B27:I27"/>
    <mergeCell ref="B28:I28"/>
  </mergeCells>
  <pageMargins left="0.31496062992125984" right="0.11811023622047245" top="0.74803149606299213" bottom="0.74803149606299213" header="0.31496062992125984" footer="0.31496062992125984"/>
  <pageSetup paperSize="9" scale="130" orientation="landscape" horizontalDpi="120" verticalDpi="14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G84"/>
  <sheetViews>
    <sheetView zoomScale="115" zoomScaleNormal="115" workbookViewId="0">
      <selection activeCell="K19" sqref="K19"/>
    </sheetView>
  </sheetViews>
  <sheetFormatPr defaultColWidth="11.42578125" defaultRowHeight="15" x14ac:dyDescent="0.25"/>
  <cols>
    <col min="1" max="1" width="22" customWidth="1"/>
    <col min="2" max="2" width="11.42578125" customWidth="1"/>
    <col min="3" max="3" width="16.28515625" customWidth="1"/>
    <col min="4" max="4" width="3.140625" customWidth="1"/>
    <col min="5" max="5" width="34.5703125" style="1" bestFit="1" customWidth="1"/>
    <col min="6" max="6" width="15.28515625" style="1" customWidth="1"/>
  </cols>
  <sheetData>
    <row r="1" spans="2:6" x14ac:dyDescent="0.25">
      <c r="B1" s="196" t="s">
        <v>88</v>
      </c>
      <c r="C1" s="197"/>
      <c r="D1" s="197"/>
      <c r="E1" s="197"/>
      <c r="F1" s="198"/>
    </row>
    <row r="2" spans="2:6" x14ac:dyDescent="0.25">
      <c r="B2" s="187" t="str">
        <f>'DATOS BASICOS'!B1</f>
        <v>INGENIERIA Y COSNTRUCCIOENS WJ SAS</v>
      </c>
      <c r="C2" s="188"/>
      <c r="D2" s="188"/>
      <c r="E2" s="188"/>
      <c r="F2" s="189"/>
    </row>
    <row r="3" spans="2:6" x14ac:dyDescent="0.25">
      <c r="B3" s="187" t="str">
        <f>'DATOS BASICOS'!B2</f>
        <v>900,455,895-8</v>
      </c>
      <c r="C3" s="188"/>
      <c r="D3" s="188"/>
      <c r="E3" s="188"/>
      <c r="F3" s="189"/>
    </row>
    <row r="4" spans="2:6" x14ac:dyDescent="0.25">
      <c r="B4" s="187" t="s">
        <v>0</v>
      </c>
      <c r="C4" s="188"/>
      <c r="D4" s="188"/>
      <c r="E4" s="188"/>
      <c r="F4" s="189"/>
    </row>
    <row r="5" spans="2:6" x14ac:dyDescent="0.25">
      <c r="B5" s="190" t="str">
        <f>'DATOS BASICOS'!B3</f>
        <v>A 31 DE DICIEMBRE DE 2015</v>
      </c>
      <c r="C5" s="188"/>
      <c r="D5" s="188"/>
      <c r="E5" s="188"/>
      <c r="F5" s="189"/>
    </row>
    <row r="6" spans="2:6" ht="15.75" thickBot="1" x14ac:dyDescent="0.3">
      <c r="B6" s="191"/>
      <c r="C6" s="192"/>
      <c r="D6" s="192"/>
      <c r="E6" s="192"/>
      <c r="F6" s="193"/>
    </row>
    <row r="7" spans="2:6" ht="15.75" thickBot="1" x14ac:dyDescent="0.3"/>
    <row r="8" spans="2:6" x14ac:dyDescent="0.25">
      <c r="B8" s="199" t="s">
        <v>89</v>
      </c>
      <c r="C8" s="200"/>
      <c r="D8" s="200"/>
      <c r="E8" s="200"/>
      <c r="F8" s="201"/>
    </row>
    <row r="9" spans="2:6" ht="9" customHeight="1" x14ac:dyDescent="0.25">
      <c r="B9" s="22"/>
      <c r="F9" s="5"/>
    </row>
    <row r="10" spans="2:6" x14ac:dyDescent="0.25">
      <c r="B10" s="182" t="s">
        <v>90</v>
      </c>
      <c r="C10" s="183"/>
      <c r="D10" s="109"/>
      <c r="E10" s="38" t="s">
        <v>91</v>
      </c>
      <c r="F10" s="202">
        <f>'ESTADO DE SITUACION FINANCIERA'!E10/'ESTADO DE SITUACION FINANCIERA'!L10</f>
        <v>1</v>
      </c>
    </row>
    <row r="11" spans="2:6" x14ac:dyDescent="0.25">
      <c r="B11" s="182"/>
      <c r="C11" s="183"/>
      <c r="D11" s="109"/>
      <c r="E11" s="106" t="s">
        <v>92</v>
      </c>
      <c r="F11" s="202"/>
    </row>
    <row r="12" spans="2:6" ht="5.25" customHeight="1" x14ac:dyDescent="0.25">
      <c r="B12" s="22"/>
      <c r="F12" s="5"/>
    </row>
    <row r="13" spans="2:6" x14ac:dyDescent="0.25">
      <c r="B13" s="182" t="s">
        <v>93</v>
      </c>
      <c r="C13" s="183"/>
      <c r="D13" s="109"/>
      <c r="E13" s="38" t="s">
        <v>94</v>
      </c>
      <c r="F13" s="179">
        <f>('ESTADO DE SITUACION FINANCIERA'!E10-'ESTADO DE SITUACION FINANCIERA'!E14)/'ESTADO DE SITUACION FINANCIERA'!L10</f>
        <v>1</v>
      </c>
    </row>
    <row r="14" spans="2:6" x14ac:dyDescent="0.25">
      <c r="B14" s="182"/>
      <c r="C14" s="183"/>
      <c r="D14" s="109"/>
      <c r="E14" s="106" t="s">
        <v>92</v>
      </c>
      <c r="F14" s="179"/>
    </row>
    <row r="15" spans="2:6" ht="6" customHeight="1" x14ac:dyDescent="0.25">
      <c r="B15" s="22"/>
      <c r="F15" s="5"/>
    </row>
    <row r="16" spans="2:6" x14ac:dyDescent="0.25">
      <c r="B16" s="182" t="s">
        <v>95</v>
      </c>
      <c r="C16" s="183"/>
      <c r="D16" s="109"/>
      <c r="E16" s="186" t="s">
        <v>96</v>
      </c>
      <c r="F16" s="195">
        <f>'ESTADO DE SITUACION FINANCIERA'!E10-'ESTADO DE SITUACION FINANCIERA'!L10</f>
        <v>0</v>
      </c>
    </row>
    <row r="17" spans="2:6" x14ac:dyDescent="0.25">
      <c r="B17" s="182"/>
      <c r="C17" s="183"/>
      <c r="D17" s="109"/>
      <c r="E17" s="186"/>
      <c r="F17" s="195"/>
    </row>
    <row r="18" spans="2:6" ht="6" customHeight="1" x14ac:dyDescent="0.25">
      <c r="B18" s="22"/>
      <c r="F18" s="5"/>
    </row>
    <row r="19" spans="2:6" x14ac:dyDescent="0.25">
      <c r="B19" s="182" t="s">
        <v>97</v>
      </c>
      <c r="C19" s="183"/>
      <c r="D19" s="109"/>
      <c r="E19" s="186" t="s">
        <v>98</v>
      </c>
      <c r="F19" s="195">
        <f>('ESTADO DE SITUACION FINANCIERA'!E10-'ESTADO DE SITUACION FINANCIERA'!E22)-'ESTADO DE SITUACION FINANCIERA'!L10</f>
        <v>0</v>
      </c>
    </row>
    <row r="20" spans="2:6" x14ac:dyDescent="0.25">
      <c r="B20" s="182"/>
      <c r="C20" s="183"/>
      <c r="D20" s="109"/>
      <c r="E20" s="186"/>
      <c r="F20" s="195"/>
    </row>
    <row r="21" spans="2:6" ht="6" customHeight="1" x14ac:dyDescent="0.25">
      <c r="B21" s="22"/>
      <c r="F21" s="5"/>
    </row>
    <row r="22" spans="2:6" x14ac:dyDescent="0.25">
      <c r="B22" s="184" t="s">
        <v>99</v>
      </c>
      <c r="C22" s="180"/>
      <c r="D22" s="180"/>
      <c r="E22" s="180"/>
      <c r="F22" s="185"/>
    </row>
    <row r="23" spans="2:6" ht="6.75" customHeight="1" x14ac:dyDescent="0.25">
      <c r="B23" s="22"/>
      <c r="F23" s="5"/>
    </row>
    <row r="24" spans="2:6" x14ac:dyDescent="0.25">
      <c r="B24" s="182" t="s">
        <v>100</v>
      </c>
      <c r="C24" s="183"/>
      <c r="D24" s="109"/>
      <c r="E24" s="38" t="s">
        <v>101</v>
      </c>
      <c r="F24" s="194">
        <f>'ESTADO DE SITUACION FINANCIERA'!L39/'ESTADO DE SITUACION FINANCIERA'!E51</f>
        <v>1</v>
      </c>
    </row>
    <row r="25" spans="2:6" x14ac:dyDescent="0.25">
      <c r="B25" s="182"/>
      <c r="C25" s="183"/>
      <c r="D25" s="109"/>
      <c r="E25" s="106" t="s">
        <v>102</v>
      </c>
      <c r="F25" s="194"/>
    </row>
    <row r="26" spans="2:6" ht="6.75" customHeight="1" x14ac:dyDescent="0.25">
      <c r="B26" s="22"/>
      <c r="F26" s="5"/>
    </row>
    <row r="27" spans="2:6" x14ac:dyDescent="0.25">
      <c r="B27" s="184" t="s">
        <v>103</v>
      </c>
      <c r="C27" s="180"/>
      <c r="D27" s="180"/>
      <c r="E27" s="180"/>
      <c r="F27" s="185"/>
    </row>
    <row r="28" spans="2:6" ht="8.25" customHeight="1" x14ac:dyDescent="0.25">
      <c r="B28" s="22"/>
      <c r="F28" s="5"/>
    </row>
    <row r="29" spans="2:6" x14ac:dyDescent="0.25">
      <c r="B29" s="182" t="s">
        <v>104</v>
      </c>
      <c r="C29" s="183"/>
      <c r="D29" s="109"/>
      <c r="E29" s="38" t="s">
        <v>105</v>
      </c>
      <c r="F29" s="179">
        <f>IFERROR(0,'ESTADO DE RESULTADOS'!G14/'ESTADO DE SITUACION FINANCIERA'!E25)</f>
        <v>0</v>
      </c>
    </row>
    <row r="30" spans="2:6" x14ac:dyDescent="0.25">
      <c r="B30" s="182"/>
      <c r="C30" s="183"/>
      <c r="D30" s="109"/>
      <c r="E30" s="106" t="s">
        <v>106</v>
      </c>
      <c r="F30" s="179"/>
    </row>
    <row r="31" spans="2:6" ht="6.75" customHeight="1" x14ac:dyDescent="0.25">
      <c r="B31" s="22"/>
      <c r="F31" s="5"/>
    </row>
    <row r="32" spans="2:6" x14ac:dyDescent="0.25">
      <c r="B32" s="182" t="s">
        <v>107</v>
      </c>
      <c r="C32" s="183"/>
      <c r="D32" s="109"/>
      <c r="E32" s="38" t="s">
        <v>108</v>
      </c>
      <c r="F32" s="179" t="e">
        <f>'ESTADO DE RESULTADOS'!G12/'ESTADO DE SITUACION FINANCIERA'!E17</f>
        <v>#DIV/0!</v>
      </c>
    </row>
    <row r="33" spans="2:6" x14ac:dyDescent="0.25">
      <c r="B33" s="182"/>
      <c r="C33" s="183"/>
      <c r="D33" s="109"/>
      <c r="E33" s="106" t="s">
        <v>106</v>
      </c>
      <c r="F33" s="179"/>
    </row>
    <row r="34" spans="2:6" ht="6" customHeight="1" x14ac:dyDescent="0.25">
      <c r="B34" s="22"/>
      <c r="F34" s="5"/>
    </row>
    <row r="35" spans="2:6" x14ac:dyDescent="0.25">
      <c r="B35" s="182" t="s">
        <v>109</v>
      </c>
      <c r="C35" s="183"/>
      <c r="D35" s="109"/>
      <c r="E35" s="38" t="s">
        <v>110</v>
      </c>
      <c r="F35" s="179">
        <f>'ESTADO DE SITUACION FINANCIERA'!E17/'ESTADO DE RESULTADOS'!G12</f>
        <v>0</v>
      </c>
    </row>
    <row r="36" spans="2:6" x14ac:dyDescent="0.25">
      <c r="B36" s="182"/>
      <c r="C36" s="183"/>
      <c r="D36" s="109"/>
      <c r="E36" s="106" t="s">
        <v>111</v>
      </c>
      <c r="F36" s="179"/>
    </row>
    <row r="37" spans="2:6" ht="6" customHeight="1" x14ac:dyDescent="0.25">
      <c r="B37" s="22"/>
      <c r="F37" s="5"/>
    </row>
    <row r="38" spans="2:6" x14ac:dyDescent="0.25">
      <c r="B38" s="182" t="s">
        <v>112</v>
      </c>
      <c r="C38" s="183"/>
      <c r="D38" s="109"/>
      <c r="E38" s="38" t="s">
        <v>113</v>
      </c>
      <c r="F38" s="179">
        <f>IFERROR(0,'ESTADO DE RESULTADOS'!G18/'ESTADO DE SITUACION FINANCIERA'!E23)</f>
        <v>0</v>
      </c>
    </row>
    <row r="39" spans="2:6" x14ac:dyDescent="0.25">
      <c r="B39" s="182"/>
      <c r="C39" s="183"/>
      <c r="D39" s="109"/>
      <c r="E39" s="106" t="s">
        <v>114</v>
      </c>
      <c r="F39" s="179"/>
    </row>
    <row r="40" spans="2:6" ht="6.75" customHeight="1" x14ac:dyDescent="0.25">
      <c r="B40" s="22"/>
      <c r="F40" s="5"/>
    </row>
    <row r="41" spans="2:6" x14ac:dyDescent="0.25">
      <c r="B41" s="182" t="s">
        <v>115</v>
      </c>
      <c r="C41" s="183"/>
      <c r="D41" s="109"/>
      <c r="E41" s="38" t="s">
        <v>116</v>
      </c>
      <c r="F41" s="179"/>
    </row>
    <row r="42" spans="2:6" x14ac:dyDescent="0.25">
      <c r="B42" s="182"/>
      <c r="C42" s="183"/>
      <c r="D42" s="109"/>
      <c r="E42" s="106" t="s">
        <v>117</v>
      </c>
      <c r="F42" s="179"/>
    </row>
    <row r="43" spans="2:6" ht="8.25" customHeight="1" x14ac:dyDescent="0.25">
      <c r="B43" s="22"/>
      <c r="F43" s="5"/>
    </row>
    <row r="44" spans="2:6" x14ac:dyDescent="0.25">
      <c r="B44" s="182" t="s">
        <v>118</v>
      </c>
      <c r="C44" s="183"/>
      <c r="D44" s="109"/>
      <c r="E44" s="38" t="s">
        <v>119</v>
      </c>
      <c r="F44" s="179">
        <f>'ESTADO DE RESULTADOS'!G12/'ESTADO DE SITUACION FINANCIERA'!E51</f>
        <v>1</v>
      </c>
    </row>
    <row r="45" spans="2:6" x14ac:dyDescent="0.25">
      <c r="B45" s="182"/>
      <c r="C45" s="183"/>
      <c r="D45" s="109"/>
      <c r="E45" s="106" t="s">
        <v>120</v>
      </c>
      <c r="F45" s="179"/>
    </row>
    <row r="46" spans="2:6" ht="7.5" customHeight="1" x14ac:dyDescent="0.25">
      <c r="B46" s="22"/>
      <c r="F46" s="5"/>
    </row>
    <row r="47" spans="2:6" x14ac:dyDescent="0.25">
      <c r="B47" s="184" t="s">
        <v>121</v>
      </c>
      <c r="C47" s="180"/>
      <c r="D47" s="180"/>
      <c r="E47" s="180"/>
      <c r="F47" s="185"/>
    </row>
    <row r="48" spans="2:6" ht="6.75" customHeight="1" x14ac:dyDescent="0.25">
      <c r="B48" s="22"/>
      <c r="F48" s="5"/>
    </row>
    <row r="49" spans="2:6" x14ac:dyDescent="0.25">
      <c r="B49" s="182" t="s">
        <v>122</v>
      </c>
      <c r="C49" s="183"/>
      <c r="D49" s="109"/>
      <c r="E49" s="38" t="s">
        <v>123</v>
      </c>
      <c r="F49" s="177">
        <f>'ESTADO DE RESULTADOS'!G19/'ESTADO DE RESULTADOS'!G12</f>
        <v>1</v>
      </c>
    </row>
    <row r="50" spans="2:6" x14ac:dyDescent="0.25">
      <c r="B50" s="182"/>
      <c r="C50" s="183"/>
      <c r="D50" s="109"/>
      <c r="E50" s="106" t="s">
        <v>119</v>
      </c>
      <c r="F50" s="177"/>
    </row>
    <row r="51" spans="2:6" ht="6.75" customHeight="1" x14ac:dyDescent="0.25">
      <c r="B51" s="22"/>
      <c r="F51" s="5"/>
    </row>
    <row r="52" spans="2:6" x14ac:dyDescent="0.25">
      <c r="B52" s="175" t="s">
        <v>125</v>
      </c>
      <c r="C52" s="176"/>
      <c r="D52" s="110"/>
      <c r="E52" s="38" t="s">
        <v>126</v>
      </c>
      <c r="F52" s="177">
        <f>'ESTADO DE RESULTADOS'!G47/'ESTADO DE RESULTADOS'!G12</f>
        <v>1</v>
      </c>
    </row>
    <row r="53" spans="2:6" x14ac:dyDescent="0.25">
      <c r="B53" s="175"/>
      <c r="C53" s="176"/>
      <c r="D53" s="110"/>
      <c r="E53" s="106" t="s">
        <v>119</v>
      </c>
      <c r="F53" s="177"/>
    </row>
    <row r="54" spans="2:6" ht="7.5" customHeight="1" x14ac:dyDescent="0.25">
      <c r="B54" s="22"/>
      <c r="F54" s="5"/>
    </row>
    <row r="55" spans="2:6" x14ac:dyDescent="0.25">
      <c r="B55" s="175" t="s">
        <v>127</v>
      </c>
      <c r="C55" s="176"/>
      <c r="D55" s="110"/>
      <c r="E55" s="38" t="s">
        <v>128</v>
      </c>
      <c r="F55" s="177">
        <f>'ESTADO DE RESULTADOS'!G63/'ESTADO DE RESULTADOS'!G12</f>
        <v>1</v>
      </c>
    </row>
    <row r="56" spans="2:6" x14ac:dyDescent="0.25">
      <c r="B56" s="175"/>
      <c r="C56" s="176"/>
      <c r="D56" s="110"/>
      <c r="E56" s="106" t="s">
        <v>124</v>
      </c>
      <c r="F56" s="177"/>
    </row>
    <row r="57" spans="2:6" ht="6.75" customHeight="1" x14ac:dyDescent="0.25">
      <c r="B57" s="22"/>
      <c r="F57" s="5"/>
    </row>
    <row r="58" spans="2:6" x14ac:dyDescent="0.25">
      <c r="B58" s="175" t="s">
        <v>129</v>
      </c>
      <c r="C58" s="176"/>
      <c r="D58" s="110"/>
      <c r="E58" s="38" t="s">
        <v>128</v>
      </c>
      <c r="F58" s="177">
        <f>'ESTADO DE RESULTADOS'!G63/'ESTADO DE SITUACION FINANCIERA'!E51</f>
        <v>1</v>
      </c>
    </row>
    <row r="59" spans="2:6" x14ac:dyDescent="0.25">
      <c r="B59" s="175"/>
      <c r="C59" s="176"/>
      <c r="D59" s="110"/>
      <c r="E59" s="106" t="s">
        <v>130</v>
      </c>
      <c r="F59" s="177"/>
    </row>
    <row r="60" spans="2:6" ht="5.25" customHeight="1" x14ac:dyDescent="0.25">
      <c r="B60" s="22"/>
      <c r="F60" s="5"/>
    </row>
    <row r="61" spans="2:6" x14ac:dyDescent="0.25">
      <c r="B61" s="175" t="s">
        <v>131</v>
      </c>
      <c r="C61" s="176"/>
      <c r="D61" s="110"/>
      <c r="E61" s="38" t="s">
        <v>128</v>
      </c>
      <c r="F61" s="177">
        <f>'ESTADO DE RESULTADOS'!G63/'ESTADO DE SITUACION FINANCIERA'!L49</f>
        <v>1</v>
      </c>
    </row>
    <row r="62" spans="2:6" x14ac:dyDescent="0.25">
      <c r="B62" s="175"/>
      <c r="C62" s="176"/>
      <c r="D62" s="110"/>
      <c r="E62" s="106" t="s">
        <v>263</v>
      </c>
      <c r="F62" s="177"/>
    </row>
    <row r="63" spans="2:6" x14ac:dyDescent="0.25">
      <c r="B63" s="22"/>
      <c r="F63" s="5"/>
    </row>
    <row r="64" spans="2:6" x14ac:dyDescent="0.25">
      <c r="B64" s="175" t="s">
        <v>132</v>
      </c>
      <c r="C64" s="176"/>
      <c r="D64" s="110"/>
      <c r="E64" s="38" t="s">
        <v>128</v>
      </c>
      <c r="F64" s="179"/>
    </row>
    <row r="65" spans="2:6" x14ac:dyDescent="0.25">
      <c r="B65" s="175"/>
      <c r="C65" s="176"/>
      <c r="D65" s="110"/>
      <c r="E65" s="106" t="s">
        <v>133</v>
      </c>
      <c r="F65" s="179"/>
    </row>
    <row r="66" spans="2:6" ht="15.75" thickBot="1" x14ac:dyDescent="0.3">
      <c r="B66" s="23"/>
      <c r="C66" s="24"/>
      <c r="D66" s="24"/>
      <c r="E66" s="9"/>
      <c r="F66" s="10"/>
    </row>
    <row r="67" spans="2:6" hidden="1" x14ac:dyDescent="0.25">
      <c r="B67" s="180" t="s">
        <v>134</v>
      </c>
      <c r="C67" s="180"/>
      <c r="D67" s="180"/>
      <c r="E67" s="180"/>
      <c r="F67" s="180"/>
    </row>
    <row r="68" spans="2:6" x14ac:dyDescent="0.25">
      <c r="B68" s="111"/>
      <c r="C68" s="112"/>
      <c r="D68" s="112"/>
      <c r="E68" s="112"/>
      <c r="F68" s="113"/>
    </row>
    <row r="69" spans="2:6" x14ac:dyDescent="0.25">
      <c r="B69" s="114"/>
      <c r="C69" s="108"/>
      <c r="F69" s="5"/>
    </row>
    <row r="70" spans="2:6" hidden="1" x14ac:dyDescent="0.25">
      <c r="B70" s="175" t="s">
        <v>135</v>
      </c>
      <c r="C70" s="176"/>
      <c r="D70" s="110"/>
      <c r="E70" s="115"/>
      <c r="F70" s="5"/>
    </row>
    <row r="71" spans="2:6" hidden="1" x14ac:dyDescent="0.25">
      <c r="B71" s="175"/>
      <c r="C71" s="176"/>
      <c r="D71" s="110"/>
      <c r="E71" s="26"/>
      <c r="F71" s="5"/>
    </row>
    <row r="72" spans="2:6" hidden="1" x14ac:dyDescent="0.25">
      <c r="B72" s="22"/>
      <c r="F72" s="5"/>
    </row>
    <row r="73" spans="2:6" hidden="1" x14ac:dyDescent="0.25">
      <c r="B73" s="175" t="s">
        <v>136</v>
      </c>
      <c r="C73" s="176"/>
      <c r="D73" s="110"/>
      <c r="E73" s="178" t="s">
        <v>137</v>
      </c>
      <c r="F73" s="181">
        <f>'ESTADO DE RESULTADOS'!E47+'ESTADO DE RESULTADOS'!E32</f>
        <v>1</v>
      </c>
    </row>
    <row r="74" spans="2:6" hidden="1" x14ac:dyDescent="0.25">
      <c r="B74" s="175"/>
      <c r="C74" s="176"/>
      <c r="D74" s="110"/>
      <c r="E74" s="178"/>
      <c r="F74" s="181"/>
    </row>
    <row r="75" spans="2:6" hidden="1" x14ac:dyDescent="0.25">
      <c r="B75" s="22"/>
      <c r="F75" s="5"/>
    </row>
    <row r="76" spans="2:6" hidden="1" x14ac:dyDescent="0.25">
      <c r="B76" s="175" t="s">
        <v>138</v>
      </c>
      <c r="C76" s="176"/>
      <c r="D76" s="110"/>
      <c r="E76" s="115"/>
      <c r="F76" s="5"/>
    </row>
    <row r="77" spans="2:6" hidden="1" x14ac:dyDescent="0.25">
      <c r="B77" s="175"/>
      <c r="C77" s="176"/>
      <c r="D77" s="110"/>
      <c r="E77" s="115"/>
      <c r="F77" s="5"/>
    </row>
    <row r="78" spans="2:6" hidden="1" x14ac:dyDescent="0.25">
      <c r="B78" s="22"/>
      <c r="F78" s="5"/>
    </row>
    <row r="79" spans="2:6" hidden="1" x14ac:dyDescent="0.25">
      <c r="B79" s="175" t="s">
        <v>139</v>
      </c>
      <c r="C79" s="176"/>
      <c r="D79" s="110"/>
      <c r="E79" s="178" t="s">
        <v>140</v>
      </c>
      <c r="F79" s="181">
        <f>'ESTADO DE SITUACION FINANCIERA'!E17+'ESTADO DE SITUACION FINANCIERA'!E29+'ESTADO DE SITUACION FINANCIERA'!E23+'ESTADO DE SITUACION FINANCIERA'!E24+'ESTADO DE SITUACION FINANCIERA'!E25-'ESTADO DE SITUACION FINANCIERA'!L15</f>
        <v>0</v>
      </c>
    </row>
    <row r="80" spans="2:6" hidden="1" x14ac:dyDescent="0.25">
      <c r="B80" s="175"/>
      <c r="C80" s="176"/>
      <c r="D80" s="110"/>
      <c r="E80" s="178"/>
      <c r="F80" s="181"/>
    </row>
    <row r="81" spans="2:7" hidden="1" x14ac:dyDescent="0.25">
      <c r="B81" s="22"/>
      <c r="F81" s="5"/>
    </row>
    <row r="82" spans="2:7" x14ac:dyDescent="0.25">
      <c r="B82" s="164" t="str">
        <f>'DATOS BASICOS'!B4</f>
        <v>WILLIAM ARTURO HERNANDEZ</v>
      </c>
      <c r="C82" s="134"/>
      <c r="D82" s="1"/>
      <c r="E82" s="106" t="str">
        <f>'DATOS BASICOS'!B6</f>
        <v xml:space="preserve">CARLOS GUARIN </v>
      </c>
      <c r="F82" s="5"/>
      <c r="G82" s="1"/>
    </row>
    <row r="83" spans="2:7" x14ac:dyDescent="0.25">
      <c r="B83" s="164">
        <f>'DATOS BASICOS'!B5</f>
        <v>1534525</v>
      </c>
      <c r="C83" s="134"/>
      <c r="D83" s="1"/>
      <c r="E83" s="38">
        <f>'DATOS BASICOS'!B7</f>
        <v>1565458</v>
      </c>
      <c r="F83" s="5"/>
      <c r="G83" s="1"/>
    </row>
    <row r="84" spans="2:7" ht="15.75" thickBot="1" x14ac:dyDescent="0.3">
      <c r="B84" s="165" t="s">
        <v>144</v>
      </c>
      <c r="C84" s="166"/>
      <c r="D84" s="9"/>
      <c r="E84" s="77" t="s">
        <v>242</v>
      </c>
      <c r="F84" s="10"/>
      <c r="G84" s="1"/>
    </row>
  </sheetData>
  <mergeCells count="58">
    <mergeCell ref="F29:F30"/>
    <mergeCell ref="F16:F17"/>
    <mergeCell ref="B1:F1"/>
    <mergeCell ref="B8:F8"/>
    <mergeCell ref="B19:C20"/>
    <mergeCell ref="E19:E20"/>
    <mergeCell ref="F19:F20"/>
    <mergeCell ref="B10:C11"/>
    <mergeCell ref="F10:F11"/>
    <mergeCell ref="B13:C14"/>
    <mergeCell ref="F13:F14"/>
    <mergeCell ref="B16:C17"/>
    <mergeCell ref="B4:F4"/>
    <mergeCell ref="B47:F47"/>
    <mergeCell ref="E16:E17"/>
    <mergeCell ref="B2:F2"/>
    <mergeCell ref="B3:F3"/>
    <mergeCell ref="B5:F5"/>
    <mergeCell ref="B6:F6"/>
    <mergeCell ref="B35:C36"/>
    <mergeCell ref="F35:F36"/>
    <mergeCell ref="B38:C39"/>
    <mergeCell ref="B32:C33"/>
    <mergeCell ref="F32:F33"/>
    <mergeCell ref="B22:F22"/>
    <mergeCell ref="B24:C25"/>
    <mergeCell ref="F24:F25"/>
    <mergeCell ref="B27:F27"/>
    <mergeCell ref="B29:C30"/>
    <mergeCell ref="F38:F39"/>
    <mergeCell ref="B41:C42"/>
    <mergeCell ref="F41:F42"/>
    <mergeCell ref="B44:C45"/>
    <mergeCell ref="F44:F45"/>
    <mergeCell ref="B49:C50"/>
    <mergeCell ref="F49:F50"/>
    <mergeCell ref="B55:C56"/>
    <mergeCell ref="F55:F56"/>
    <mergeCell ref="B58:C59"/>
    <mergeCell ref="F58:F59"/>
    <mergeCell ref="B52:C53"/>
    <mergeCell ref="F52:F53"/>
    <mergeCell ref="B61:C62"/>
    <mergeCell ref="F61:F62"/>
    <mergeCell ref="E79:E80"/>
    <mergeCell ref="B64:C65"/>
    <mergeCell ref="F64:F65"/>
    <mergeCell ref="B67:F67"/>
    <mergeCell ref="B70:C71"/>
    <mergeCell ref="B73:C74"/>
    <mergeCell ref="E73:E74"/>
    <mergeCell ref="F73:F74"/>
    <mergeCell ref="F79:F80"/>
    <mergeCell ref="B84:C84"/>
    <mergeCell ref="B83:C83"/>
    <mergeCell ref="B82:C82"/>
    <mergeCell ref="B76:C77"/>
    <mergeCell ref="B79:C80"/>
  </mergeCells>
  <pageMargins left="0.70866141732283472" right="0.70866141732283472" top="0.55118110236220474" bottom="0.35433070866141736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DATOS BASICOS</vt:lpstr>
      <vt:lpstr>ESTADO DE RESULTADOS</vt:lpstr>
      <vt:lpstr>ESTADO DE SITUACION FINANCIERA</vt:lpstr>
      <vt:lpstr>FLUJO DE EFECTIVO</vt:lpstr>
      <vt:lpstr>ES CAMBIO SITUACION FINANCIERA</vt:lpstr>
      <vt:lpstr>CAMBIO EN EL PATRIMONIO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yagui AGUIRRE BAENA</dc:creator>
  <cp:lastModifiedBy>Brandon Gonzalez</cp:lastModifiedBy>
  <cp:lastPrinted>2015-07-17T21:00:26Z</cp:lastPrinted>
  <dcterms:created xsi:type="dcterms:W3CDTF">2013-12-30T14:37:03Z</dcterms:created>
  <dcterms:modified xsi:type="dcterms:W3CDTF">2023-02-05T00:40:45Z</dcterms:modified>
</cp:coreProperties>
</file>