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ggr9\Desktop\"/>
    </mc:Choice>
  </mc:AlternateContent>
  <xr:revisionPtr revIDLastSave="0" documentId="13_ncr:1_{1CFC7B0D-1DA2-42BB-91BA-044AD0F34EF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UEPS" sheetId="5" r:id="rId1"/>
    <sheet name="PEPS" sheetId="4" r:id="rId2"/>
    <sheet name="Promedio" sheetId="1" r:id="rId3"/>
    <sheet name="Comparación método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I12" i="5"/>
  <c r="I13" i="5"/>
  <c r="I15" i="5"/>
  <c r="I16" i="5"/>
  <c r="I19" i="5"/>
  <c r="I20" i="5"/>
  <c r="I21" i="5"/>
  <c r="I22" i="5"/>
  <c r="I11" i="4"/>
  <c r="I12" i="4"/>
  <c r="I14" i="4"/>
  <c r="I15" i="4"/>
  <c r="I18" i="4"/>
  <c r="I19" i="4"/>
  <c r="I20" i="4"/>
  <c r="H23" i="5"/>
  <c r="I33" i="4" l="1"/>
  <c r="I35" i="5"/>
  <c r="M32" i="5"/>
  <c r="M31" i="5"/>
  <c r="G11" i="3"/>
  <c r="I11" i="3"/>
  <c r="K11" i="3"/>
  <c r="G12" i="3"/>
  <c r="I12" i="3" s="1"/>
  <c r="K12" i="3"/>
  <c r="N9" i="4"/>
  <c r="F10" i="4"/>
  <c r="L10" i="4"/>
  <c r="L11" i="4" s="1"/>
  <c r="L12" i="4" s="1"/>
  <c r="H14" i="4" s="1"/>
  <c r="F11" i="4"/>
  <c r="J11" i="4"/>
  <c r="J12" i="4"/>
  <c r="F13" i="4"/>
  <c r="J13" i="4"/>
  <c r="F14" i="4"/>
  <c r="F16" i="4"/>
  <c r="J16" i="4"/>
  <c r="F17" i="4"/>
  <c r="J17" i="4"/>
  <c r="F18" i="4"/>
  <c r="J18" i="4"/>
  <c r="J19" i="4"/>
  <c r="J20" i="4"/>
  <c r="M29" i="4"/>
  <c r="M30" i="4"/>
  <c r="N10" i="1"/>
  <c r="F11" i="1"/>
  <c r="L11" i="1"/>
  <c r="L12" i="1" s="1"/>
  <c r="L13" i="1" s="1"/>
  <c r="L14" i="1" s="1"/>
  <c r="L15" i="1" s="1"/>
  <c r="L16" i="1" s="1"/>
  <c r="L17" i="1" s="1"/>
  <c r="F12" i="1"/>
  <c r="F13" i="1"/>
  <c r="J13" i="1"/>
  <c r="F14" i="1"/>
  <c r="F15" i="1"/>
  <c r="J15" i="1"/>
  <c r="F16" i="1"/>
  <c r="J16" i="1"/>
  <c r="F17" i="1"/>
  <c r="H18" i="1"/>
  <c r="D22" i="1" s="1"/>
  <c r="J26" i="1"/>
  <c r="J27" i="1"/>
  <c r="N10" i="5"/>
  <c r="F11" i="5"/>
  <c r="L11" i="5"/>
  <c r="L12" i="5" s="1"/>
  <c r="L13" i="5" s="1"/>
  <c r="L14" i="5" s="1"/>
  <c r="F12" i="5"/>
  <c r="J12" i="5"/>
  <c r="J13" i="5"/>
  <c r="F14" i="5"/>
  <c r="J14" i="5"/>
  <c r="F15" i="5"/>
  <c r="D27" i="5"/>
  <c r="M28" i="5" s="1"/>
  <c r="J16" i="5"/>
  <c r="F17" i="5"/>
  <c r="J17" i="5"/>
  <c r="F18" i="5"/>
  <c r="J18" i="5"/>
  <c r="F19" i="5"/>
  <c r="J19" i="5"/>
  <c r="J20" i="5"/>
  <c r="J21" i="5"/>
  <c r="J22" i="5"/>
  <c r="D23" i="5" l="1"/>
  <c r="J15" i="5"/>
  <c r="J23" i="5" s="1"/>
  <c r="L15" i="5"/>
  <c r="L16" i="5" s="1"/>
  <c r="L17" i="5" s="1"/>
  <c r="L18" i="5" s="1"/>
  <c r="L19" i="5" s="1"/>
  <c r="L20" i="5" s="1"/>
  <c r="L21" i="5" s="1"/>
  <c r="L22" i="5" s="1"/>
  <c r="N11" i="1"/>
  <c r="M11" i="1" s="1"/>
  <c r="I12" i="1" s="1"/>
  <c r="J12" i="1" s="1"/>
  <c r="N12" i="1" s="1"/>
  <c r="D21" i="4"/>
  <c r="N10" i="4"/>
  <c r="N11" i="4" s="1"/>
  <c r="N12" i="4" s="1"/>
  <c r="N13" i="4" s="1"/>
  <c r="N11" i="5"/>
  <c r="N12" i="5" s="1"/>
  <c r="N13" i="5" s="1"/>
  <c r="N14" i="5" s="1"/>
  <c r="B8" i="3"/>
  <c r="G8" i="3" s="1"/>
  <c r="J23" i="1"/>
  <c r="L13" i="4"/>
  <c r="N15" i="5" l="1"/>
  <c r="N16" i="5" s="1"/>
  <c r="N17" i="5" s="1"/>
  <c r="N18" i="5" s="1"/>
  <c r="N19" i="5" s="1"/>
  <c r="N20" i="5" s="1"/>
  <c r="N21" i="5" s="1"/>
  <c r="N22" i="5" s="1"/>
  <c r="L14" i="4"/>
  <c r="N13" i="1"/>
  <c r="M12" i="1"/>
  <c r="I8" i="3"/>
  <c r="K9" i="3"/>
  <c r="M29" i="5"/>
  <c r="M30" i="5" s="1"/>
  <c r="M33" i="5" s="1"/>
  <c r="J14" i="4"/>
  <c r="H15" i="4" l="1"/>
  <c r="J15" i="4" s="1"/>
  <c r="J21" i="4" s="1"/>
  <c r="K8" i="3"/>
  <c r="K10" i="3" s="1"/>
  <c r="K13" i="3" s="1"/>
  <c r="L15" i="4"/>
  <c r="L16" i="4" s="1"/>
  <c r="L17" i="4" s="1"/>
  <c r="L18" i="4" s="1"/>
  <c r="L19" i="4" s="1"/>
  <c r="L20" i="4" s="1"/>
  <c r="H21" i="4"/>
  <c r="E25" i="4" s="1"/>
  <c r="M26" i="4" s="1"/>
  <c r="N14" i="4"/>
  <c r="M34" i="5"/>
  <c r="M35" i="5" s="1"/>
  <c r="M13" i="1"/>
  <c r="I14" i="1" s="1"/>
  <c r="J14" i="1" s="1"/>
  <c r="N14" i="1" s="1"/>
  <c r="N15" i="4" l="1"/>
  <c r="N16" i="4" s="1"/>
  <c r="N17" i="4" s="1"/>
  <c r="N18" i="4" s="1"/>
  <c r="N19" i="4" s="1"/>
  <c r="N20" i="4" s="1"/>
  <c r="I9" i="3"/>
  <c r="I10" i="3" s="1"/>
  <c r="I13" i="3" s="1"/>
  <c r="M27" i="4"/>
  <c r="M28" i="4" s="1"/>
  <c r="M31" i="4" s="1"/>
  <c r="K14" i="3"/>
  <c r="K15" i="3" s="1"/>
  <c r="M14" i="1"/>
  <c r="N15" i="1"/>
  <c r="M32" i="4" l="1"/>
  <c r="M33" i="4" s="1"/>
  <c r="M15" i="1"/>
  <c r="N16" i="1"/>
  <c r="I14" i="3"/>
  <c r="I15" i="3" s="1"/>
  <c r="M16" i="1" l="1"/>
  <c r="I17" i="1" s="1"/>
  <c r="J17" i="1" s="1"/>
  <c r="J18" i="1" s="1"/>
  <c r="N17" i="1" l="1"/>
  <c r="M17" i="1" s="1"/>
  <c r="G9" i="3"/>
  <c r="G10" i="3" s="1"/>
  <c r="G13" i="3" s="1"/>
  <c r="J24" i="1"/>
  <c r="J25" i="1" s="1"/>
  <c r="J28" i="1" s="1"/>
  <c r="J29" i="1" l="1"/>
  <c r="J30" i="1" s="1"/>
  <c r="G30" i="1" s="1"/>
  <c r="G14" i="3"/>
  <c r="G15" i="3" s="1"/>
  <c r="E15" i="3" s="1"/>
</calcChain>
</file>

<file path=xl/sharedStrings.xml><?xml version="1.0" encoding="utf-8"?>
<sst xmlns="http://schemas.openxmlformats.org/spreadsheetml/2006/main" count="136" uniqueCount="50">
  <si>
    <t>COMPRAS</t>
  </si>
  <si>
    <t xml:space="preserve"> </t>
  </si>
  <si>
    <t>FECHA</t>
  </si>
  <si>
    <t>Cantidad</t>
  </si>
  <si>
    <t>Costo Unidad</t>
  </si>
  <si>
    <t>Costo Total</t>
  </si>
  <si>
    <t>VENTAS</t>
  </si>
  <si>
    <t>SALDOS</t>
  </si>
  <si>
    <t>Ventas Brutas</t>
  </si>
  <si>
    <t xml:space="preserve"> - Costo de Ventas</t>
  </si>
  <si>
    <t>Utilidad Bruta en Ventas</t>
  </si>
  <si>
    <t xml:space="preserve">  + Ingresos No-Operacionales</t>
  </si>
  <si>
    <t xml:space="preserve">  - Gastos No-Operacionales</t>
  </si>
  <si>
    <t xml:space="preserve">  - Impuestos</t>
  </si>
  <si>
    <t>Cantidad Vendida</t>
  </si>
  <si>
    <t>Tasa Impositiva</t>
  </si>
  <si>
    <t>Ing Operacionales</t>
  </si>
  <si>
    <t>Egre No Operac</t>
  </si>
  <si>
    <t>Estado de Resultados</t>
  </si>
  <si>
    <t>Totales</t>
  </si>
  <si>
    <t xml:space="preserve"> = Utilidad antes de Impuestos</t>
  </si>
  <si>
    <t>Precio de Venta</t>
  </si>
  <si>
    <t>Inventario Inicial</t>
  </si>
  <si>
    <t>Inventario Final</t>
  </si>
  <si>
    <t>Método PEPS</t>
  </si>
  <si>
    <t>Método Promedio</t>
  </si>
  <si>
    <t>Método UPS</t>
  </si>
  <si>
    <t>Control de inventario</t>
  </si>
  <si>
    <t>Supuestos</t>
  </si>
  <si>
    <t>METODO DE VALUACIÓN
UEPS (LIFO)</t>
  </si>
  <si>
    <t xml:space="preserve">  Ventas Brutas</t>
  </si>
  <si>
    <t xml:space="preserve">    - Costo de Ventas</t>
  </si>
  <si>
    <t xml:space="preserve">  Utilidad Bruta en Ventas</t>
  </si>
  <si>
    <t xml:space="preserve">    + Ingresos No-Operacionales</t>
  </si>
  <si>
    <t xml:space="preserve">    - Gastos No-Operacionales</t>
  </si>
  <si>
    <t xml:space="preserve">   = Utilidad antes de Impuestos</t>
  </si>
  <si>
    <t xml:space="preserve">    - Impuestos</t>
  </si>
  <si>
    <t xml:space="preserve">    Estado de Resultados
Método UEPS</t>
  </si>
  <si>
    <t xml:space="preserve">    Estado de Resultados
Método PEPS</t>
  </si>
  <si>
    <t xml:space="preserve">   Ventas Brutas</t>
  </si>
  <si>
    <t xml:space="preserve">   Utilidad Bruta en Ventas</t>
  </si>
  <si>
    <t xml:space="preserve">      + Ingresos No-Operacionales</t>
  </si>
  <si>
    <t xml:space="preserve">      - Costo de Ventas</t>
  </si>
  <si>
    <t xml:space="preserve">       - Gastos No-Operacionales</t>
  </si>
  <si>
    <t xml:space="preserve">      = Utilidad antes de Impuestos</t>
  </si>
  <si>
    <t xml:space="preserve">      - Impuestos</t>
  </si>
  <si>
    <t>PROMEDIO PONDERADO</t>
  </si>
  <si>
    <t xml:space="preserve">    Estado de Resultados
   Método de Promedio Ponderado</t>
  </si>
  <si>
    <t>COMPARACIÓN DE LOS DISTINTOS MÉTODOS
DEL ESTADO DE RESULTADOS</t>
  </si>
  <si>
    <t>METODO DE VALUACIÓN
PEPS (FIFO)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</si>
</sst>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 ;\-#,##0\ "/>
    <numFmt numFmtId="166" formatCode="dd\-mm\-yy;@"/>
  </numFmts>
  <fonts count="1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indexed="13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 (Cuerpo)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80E0E8"/>
        <bgColor indexed="64"/>
      </patternFill>
    </fill>
    <fill>
      <patternFill patternType="solid">
        <fgColor rgb="FFD3E7E9"/>
        <bgColor indexed="64"/>
      </patternFill>
    </fill>
    <fill>
      <patternFill patternType="solid">
        <fgColor rgb="FFE1EDC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164" fontId="4" fillId="0" borderId="1" xfId="1" applyNumberFormat="1" applyFont="1" applyFill="1" applyBorder="1"/>
    <xf numFmtId="164" fontId="6" fillId="0" borderId="1" xfId="1" applyNumberFormat="1" applyFont="1" applyFill="1" applyBorder="1"/>
    <xf numFmtId="164" fontId="4" fillId="0" borderId="1" xfId="1" applyNumberFormat="1" applyFont="1" applyFill="1" applyBorder="1" applyAlignment="1"/>
    <xf numFmtId="43" fontId="4" fillId="0" borderId="1" xfId="1" applyFont="1" applyFill="1" applyBorder="1"/>
    <xf numFmtId="164" fontId="7" fillId="0" borderId="1" xfId="1" applyNumberFormat="1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4" xfId="0" applyFont="1" applyBorder="1"/>
    <xf numFmtId="165" fontId="4" fillId="0" borderId="0" xfId="1" applyNumberFormat="1" applyFont="1" applyFill="1" applyBorder="1"/>
    <xf numFmtId="165" fontId="8" fillId="0" borderId="0" xfId="1" applyNumberFormat="1" applyFont="1" applyFill="1" applyBorder="1"/>
    <xf numFmtId="0" fontId="9" fillId="0" borderId="0" xfId="0" applyFont="1"/>
    <xf numFmtId="41" fontId="10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9" fontId="12" fillId="0" borderId="0" xfId="0" applyNumberFormat="1" applyFont="1"/>
    <xf numFmtId="41" fontId="10" fillId="0" borderId="1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164" fontId="8" fillId="0" borderId="1" xfId="1" applyNumberFormat="1" applyFont="1" applyFill="1" applyBorder="1"/>
    <xf numFmtId="164" fontId="6" fillId="0" borderId="1" xfId="0" applyNumberFormat="1" applyFont="1" applyBorder="1"/>
    <xf numFmtId="10" fontId="10" fillId="0" borderId="1" xfId="0" applyNumberFormat="1" applyFont="1" applyBorder="1" applyAlignment="1">
      <alignment horizontal="center"/>
    </xf>
    <xf numFmtId="0" fontId="13" fillId="0" borderId="0" xfId="2" applyFont="1" applyFill="1" applyBorder="1" applyAlignment="1" applyProtection="1"/>
    <xf numFmtId="164" fontId="10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0" fontId="10" fillId="0" borderId="6" xfId="0" applyNumberFormat="1" applyFont="1" applyBorder="1" applyAlignment="1">
      <alignment horizontal="center"/>
    </xf>
    <xf numFmtId="0" fontId="4" fillId="0" borderId="7" xfId="0" applyFont="1" applyBorder="1"/>
    <xf numFmtId="165" fontId="4" fillId="0" borderId="4" xfId="0" applyNumberFormat="1" applyFont="1" applyBorder="1"/>
    <xf numFmtId="165" fontId="6" fillId="0" borderId="6" xfId="0" applyNumberFormat="1" applyFont="1" applyBorder="1"/>
    <xf numFmtId="165" fontId="4" fillId="0" borderId="7" xfId="0" applyNumberFormat="1" applyFont="1" applyBorder="1"/>
    <xf numFmtId="165" fontId="4" fillId="0" borderId="0" xfId="0" applyNumberFormat="1" applyFont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/>
    <xf numFmtId="165" fontId="6" fillId="4" borderId="0" xfId="0" applyNumberFormat="1" applyFont="1" applyFill="1" applyAlignment="1">
      <alignment horizontal="right" vertical="center"/>
    </xf>
    <xf numFmtId="166" fontId="4" fillId="0" borderId="1" xfId="0" applyNumberFormat="1" applyFont="1" applyBorder="1"/>
    <xf numFmtId="0" fontId="0" fillId="0" borderId="0" xfId="0" applyAlignment="1">
      <alignment horizontal="right"/>
    </xf>
    <xf numFmtId="166" fontId="4" fillId="0" borderId="2" xfId="0" applyNumberFormat="1" applyFont="1" applyBorder="1"/>
    <xf numFmtId="166" fontId="4" fillId="0" borderId="17" xfId="0" applyNumberFormat="1" applyFont="1" applyBorder="1"/>
    <xf numFmtId="0" fontId="6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5" fontId="4" fillId="0" borderId="14" xfId="1" applyNumberFormat="1" applyFont="1" applyFill="1" applyBorder="1"/>
    <xf numFmtId="165" fontId="4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/>
    <xf numFmtId="165" fontId="8" fillId="0" borderId="3" xfId="1" applyNumberFormat="1" applyFont="1" applyFill="1" applyBorder="1"/>
    <xf numFmtId="165" fontId="4" fillId="0" borderId="3" xfId="1" applyNumberFormat="1" applyFont="1" applyFill="1" applyBorder="1"/>
    <xf numFmtId="165" fontId="6" fillId="0" borderId="5" xfId="0" applyNumberFormat="1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15" xfId="0" applyFont="1" applyBorder="1"/>
    <xf numFmtId="0" fontId="8" fillId="0" borderId="3" xfId="0" applyFont="1" applyBorder="1"/>
    <xf numFmtId="0" fontId="8" fillId="0" borderId="5" xfId="0" applyFont="1" applyBorder="1"/>
    <xf numFmtId="0" fontId="7" fillId="0" borderId="6" xfId="0" applyFont="1" applyBorder="1"/>
    <xf numFmtId="164" fontId="4" fillId="0" borderId="14" xfId="1" applyNumberFormat="1" applyFont="1" applyFill="1" applyBorder="1"/>
    <xf numFmtId="0" fontId="4" fillId="0" borderId="15" xfId="0" applyFont="1" applyBorder="1"/>
    <xf numFmtId="164" fontId="8" fillId="4" borderId="3" xfId="1" applyNumberFormat="1" applyFont="1" applyFill="1" applyBorder="1"/>
    <xf numFmtId="164" fontId="4" fillId="0" borderId="3" xfId="1" applyNumberFormat="1" applyFont="1" applyFill="1" applyBorder="1"/>
    <xf numFmtId="164" fontId="6" fillId="0" borderId="5" xfId="0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1EDC9"/>
      <color rgb="FFD3E7E9"/>
      <color rgb="FF80E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Q35"/>
  <sheetViews>
    <sheetView showGridLines="0" zoomScale="125" zoomScaleNormal="125" workbookViewId="0">
      <selection activeCell="N1" sqref="N1"/>
    </sheetView>
  </sheetViews>
  <sheetFormatPr defaultColWidth="11.42578125" defaultRowHeight="12.75"/>
  <cols>
    <col min="1" max="1" width="3.85546875" style="2" customWidth="1"/>
    <col min="2" max="2" width="7.28515625" style="2" customWidth="1"/>
    <col min="3" max="3" width="1" style="2" customWidth="1"/>
    <col min="4" max="4" width="9.28515625" style="2" customWidth="1"/>
    <col min="5" max="5" width="11" style="2" customWidth="1"/>
    <col min="6" max="6" width="11.85546875" style="2" customWidth="1"/>
    <col min="7" max="7" width="1" style="2" customWidth="1"/>
    <col min="8" max="8" width="9.28515625" style="2" customWidth="1"/>
    <col min="9" max="9" width="14.140625" style="2" customWidth="1"/>
    <col min="10" max="10" width="11.85546875" style="2" customWidth="1"/>
    <col min="11" max="11" width="1.28515625" style="2" customWidth="1"/>
    <col min="12" max="12" width="9.28515625" style="2" customWidth="1"/>
    <col min="13" max="13" width="13.42578125" style="2" customWidth="1"/>
    <col min="14" max="14" width="11.85546875" style="2" customWidth="1"/>
    <col min="15" max="15" width="14.28515625" style="2" customWidth="1"/>
    <col min="16" max="16384" width="11.42578125" style="2"/>
  </cols>
  <sheetData>
    <row r="1" spans="2:17" ht="18.95" customHeight="1">
      <c r="N1" s="28"/>
      <c r="O1" s="1"/>
      <c r="P1" s="1"/>
      <c r="Q1" s="1"/>
    </row>
    <row r="2" spans="2:17" ht="8.25" customHeight="1">
      <c r="O2" s="1"/>
      <c r="P2" s="1"/>
      <c r="Q2" s="1"/>
    </row>
    <row r="3" spans="2:17" ht="9.9499999999999993" customHeight="1">
      <c r="O3" s="1"/>
      <c r="P3" s="1"/>
      <c r="Q3" s="1"/>
    </row>
    <row r="4" spans="2:17" ht="33.950000000000003" customHeight="1">
      <c r="B4" s="91" t="s">
        <v>29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1"/>
      <c r="P4" s="1"/>
      <c r="Q4" s="1"/>
    </row>
    <row r="5" spans="2:17" ht="9" customHeight="1"/>
    <row r="6" spans="2:17" ht="14.1" customHeight="1">
      <c r="B6" s="118" t="s">
        <v>27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2:17" ht="14.1" customHeight="1"/>
    <row r="8" spans="2:17" ht="14.1" customHeight="1">
      <c r="B8" s="50" t="s">
        <v>2</v>
      </c>
      <c r="C8" s="48"/>
      <c r="D8" s="121" t="s">
        <v>0</v>
      </c>
      <c r="E8" s="121"/>
      <c r="F8" s="121"/>
      <c r="G8" s="48"/>
      <c r="H8" s="121" t="s">
        <v>6</v>
      </c>
      <c r="I8" s="121"/>
      <c r="J8" s="121"/>
      <c r="K8" s="48"/>
      <c r="L8" s="121" t="s">
        <v>7</v>
      </c>
      <c r="M8" s="121"/>
      <c r="N8" s="121"/>
    </row>
    <row r="9" spans="2:17">
      <c r="B9" s="51" t="s">
        <v>1</v>
      </c>
      <c r="C9" s="48"/>
      <c r="D9" s="50" t="s">
        <v>3</v>
      </c>
      <c r="E9" s="50" t="s">
        <v>4</v>
      </c>
      <c r="F9" s="50" t="s">
        <v>5</v>
      </c>
      <c r="G9" s="49"/>
      <c r="H9" s="50" t="s">
        <v>3</v>
      </c>
      <c r="I9" s="50" t="s">
        <v>4</v>
      </c>
      <c r="J9" s="50" t="s">
        <v>5</v>
      </c>
      <c r="K9" s="49"/>
      <c r="L9" s="50" t="s">
        <v>3</v>
      </c>
      <c r="M9" s="50" t="s">
        <v>4</v>
      </c>
      <c r="N9" s="50" t="s">
        <v>5</v>
      </c>
    </row>
    <row r="10" spans="2:17">
      <c r="B10" s="54">
        <v>36586</v>
      </c>
      <c r="D10" s="3"/>
      <c r="E10" s="3"/>
      <c r="F10" s="3"/>
      <c r="H10" s="3"/>
      <c r="I10" s="3"/>
      <c r="J10" s="3"/>
      <c r="L10" s="3">
        <v>8000</v>
      </c>
      <c r="M10" s="3">
        <v>1000</v>
      </c>
      <c r="N10" s="4">
        <f>+L10*M10</f>
        <v>8000000</v>
      </c>
      <c r="O10" s="15" t="s">
        <v>22</v>
      </c>
    </row>
    <row r="11" spans="2:17">
      <c r="B11" s="54">
        <v>36590</v>
      </c>
      <c r="D11" s="3">
        <v>12000</v>
      </c>
      <c r="E11" s="5">
        <v>1100</v>
      </c>
      <c r="F11" s="3">
        <f>+D11*E11</f>
        <v>13200000</v>
      </c>
      <c r="H11" s="3"/>
      <c r="I11" s="3"/>
      <c r="J11" s="3"/>
      <c r="L11" s="3">
        <f>+L10+D11</f>
        <v>20000</v>
      </c>
      <c r="M11" s="6"/>
      <c r="N11" s="3">
        <f>+N10+F11</f>
        <v>21200000</v>
      </c>
    </row>
    <row r="12" spans="2:17">
      <c r="B12" s="54">
        <v>36593</v>
      </c>
      <c r="D12" s="3"/>
      <c r="E12" s="5"/>
      <c r="F12" s="3">
        <f t="shared" ref="F12:F19" si="0">+D12*E12</f>
        <v>0</v>
      </c>
      <c r="H12" s="3">
        <v>12000</v>
      </c>
      <c r="I12" s="3">
        <f>+E11</f>
        <v>1100</v>
      </c>
      <c r="J12" s="3">
        <f>+H12*I12</f>
        <v>13200000</v>
      </c>
      <c r="L12" s="3">
        <f>+L11-H12</f>
        <v>8000</v>
      </c>
      <c r="M12" s="6"/>
      <c r="N12" s="3">
        <f>+N11-J12</f>
        <v>8000000</v>
      </c>
    </row>
    <row r="13" spans="2:17">
      <c r="B13" s="54"/>
      <c r="D13" s="3"/>
      <c r="E13" s="5"/>
      <c r="F13" s="3"/>
      <c r="H13" s="3">
        <v>2000</v>
      </c>
      <c r="I13" s="3">
        <f>+M10</f>
        <v>1000</v>
      </c>
      <c r="J13" s="3">
        <f>+H13*I13</f>
        <v>2000000</v>
      </c>
      <c r="L13" s="3">
        <f>+L12-H13</f>
        <v>6000</v>
      </c>
      <c r="M13" s="6"/>
      <c r="N13" s="3">
        <f>+N12-J13</f>
        <v>6000000</v>
      </c>
    </row>
    <row r="14" spans="2:17">
      <c r="B14" s="54">
        <v>36597</v>
      </c>
      <c r="D14" s="3">
        <v>13000</v>
      </c>
      <c r="E14" s="5">
        <v>900</v>
      </c>
      <c r="F14" s="3">
        <f t="shared" si="0"/>
        <v>11700000</v>
      </c>
      <c r="H14" s="3"/>
      <c r="I14" s="3"/>
      <c r="J14" s="3">
        <f t="shared" ref="J14:J19" si="1">+H14*I14</f>
        <v>0</v>
      </c>
      <c r="L14" s="3">
        <f>+L13+D14</f>
        <v>19000</v>
      </c>
      <c r="M14" s="6"/>
      <c r="N14" s="3">
        <f>+N13+F14</f>
        <v>17700000</v>
      </c>
    </row>
    <row r="15" spans="2:17">
      <c r="B15" s="54">
        <v>36603</v>
      </c>
      <c r="D15" s="3"/>
      <c r="E15" s="5"/>
      <c r="F15" s="3">
        <f t="shared" si="0"/>
        <v>0</v>
      </c>
      <c r="H15" s="3">
        <f>+D14</f>
        <v>13000</v>
      </c>
      <c r="I15" s="3">
        <f>+E14</f>
        <v>900</v>
      </c>
      <c r="J15" s="3">
        <f t="shared" si="1"/>
        <v>11700000</v>
      </c>
      <c r="L15" s="3">
        <f>+L14-H15</f>
        <v>6000</v>
      </c>
      <c r="M15" s="6"/>
      <c r="N15" s="3">
        <f>+N14-J15</f>
        <v>6000000</v>
      </c>
      <c r="O15" s="2" t="s">
        <v>1</v>
      </c>
    </row>
    <row r="16" spans="2:17">
      <c r="B16" s="54"/>
      <c r="D16" s="3"/>
      <c r="E16" s="5"/>
      <c r="F16" s="3"/>
      <c r="H16" s="3">
        <v>1000</v>
      </c>
      <c r="I16" s="3">
        <f>+M10</f>
        <v>1000</v>
      </c>
      <c r="J16" s="3">
        <f>+H16*I16</f>
        <v>1000000</v>
      </c>
      <c r="L16" s="3">
        <f>+L15-H16</f>
        <v>5000</v>
      </c>
      <c r="M16" s="6"/>
      <c r="N16" s="3">
        <f>+N15-J16</f>
        <v>5000000</v>
      </c>
    </row>
    <row r="17" spans="2:15">
      <c r="B17" s="54">
        <v>36608</v>
      </c>
      <c r="D17" s="3">
        <v>8000</v>
      </c>
      <c r="E17" s="5">
        <v>1200</v>
      </c>
      <c r="F17" s="3">
        <f t="shared" si="0"/>
        <v>9600000</v>
      </c>
      <c r="H17" s="3"/>
      <c r="I17" s="3"/>
      <c r="J17" s="3">
        <f t="shared" si="1"/>
        <v>0</v>
      </c>
      <c r="L17" s="3">
        <f>+L16+D17</f>
        <v>13000</v>
      </c>
      <c r="M17" s="6"/>
      <c r="N17" s="3">
        <f>+N16+F17</f>
        <v>14600000</v>
      </c>
    </row>
    <row r="18" spans="2:15">
      <c r="B18" s="54">
        <v>86</v>
      </c>
      <c r="D18" s="3">
        <v>7000</v>
      </c>
      <c r="E18" s="5">
        <v>1300</v>
      </c>
      <c r="F18" s="3">
        <f t="shared" si="0"/>
        <v>9100000</v>
      </c>
      <c r="H18" s="3"/>
      <c r="I18" s="3"/>
      <c r="J18" s="3">
        <f t="shared" si="1"/>
        <v>0</v>
      </c>
      <c r="L18" s="3">
        <f>+L17+D18</f>
        <v>20000</v>
      </c>
      <c r="M18" s="6"/>
      <c r="N18" s="3">
        <f>+N17+F18</f>
        <v>23700000</v>
      </c>
    </row>
    <row r="19" spans="2:15">
      <c r="B19" s="54">
        <v>89</v>
      </c>
      <c r="D19" s="3"/>
      <c r="E19" s="3"/>
      <c r="F19" s="3">
        <f t="shared" si="0"/>
        <v>0</v>
      </c>
      <c r="H19" s="3">
        <v>7000</v>
      </c>
      <c r="I19" s="3">
        <f>+E18</f>
        <v>1300</v>
      </c>
      <c r="J19" s="3">
        <f t="shared" si="1"/>
        <v>9100000</v>
      </c>
      <c r="L19" s="3">
        <f>+L18-H19</f>
        <v>13000</v>
      </c>
      <c r="M19" s="6"/>
      <c r="N19" s="7">
        <f>+N18-J19</f>
        <v>14600000</v>
      </c>
    </row>
    <row r="20" spans="2:15">
      <c r="B20" s="54"/>
      <c r="D20" s="3"/>
      <c r="E20" s="3"/>
      <c r="F20" s="3"/>
      <c r="H20" s="3">
        <v>7000</v>
      </c>
      <c r="I20" s="3">
        <f>+E17</f>
        <v>1200</v>
      </c>
      <c r="J20" s="3">
        <f>+H20*I20</f>
        <v>8400000</v>
      </c>
      <c r="L20" s="3">
        <f>+L19-H20</f>
        <v>6000</v>
      </c>
      <c r="M20" s="6"/>
      <c r="N20" s="7">
        <f>+N19-J20</f>
        <v>6200000</v>
      </c>
    </row>
    <row r="21" spans="2:15">
      <c r="B21" s="54"/>
      <c r="D21" s="3"/>
      <c r="E21" s="3"/>
      <c r="F21" s="3"/>
      <c r="H21" s="3">
        <v>1000</v>
      </c>
      <c r="I21" s="3">
        <f>+E17</f>
        <v>1200</v>
      </c>
      <c r="J21" s="3">
        <f>+H21*I21</f>
        <v>1200000</v>
      </c>
      <c r="L21" s="3">
        <f>+L20-H21</f>
        <v>5000</v>
      </c>
      <c r="M21" s="6"/>
      <c r="N21" s="7">
        <f>+N20-J21</f>
        <v>5000000</v>
      </c>
    </row>
    <row r="22" spans="2:15">
      <c r="B22" s="54"/>
      <c r="D22" s="3"/>
      <c r="E22" s="3"/>
      <c r="F22" s="3"/>
      <c r="H22" s="3">
        <v>1000</v>
      </c>
      <c r="I22" s="3">
        <f>+M10</f>
        <v>1000</v>
      </c>
      <c r="J22" s="3">
        <f>+H22*I22</f>
        <v>1000000</v>
      </c>
      <c r="L22" s="3">
        <f>+L21-H22</f>
        <v>4000</v>
      </c>
      <c r="M22" s="6"/>
      <c r="N22" s="4">
        <f>+N21-J22</f>
        <v>4000000</v>
      </c>
      <c r="O22" s="15" t="s">
        <v>23</v>
      </c>
    </row>
    <row r="23" spans="2:15">
      <c r="B23" s="54" t="s">
        <v>1</v>
      </c>
      <c r="D23" s="115">
        <f>SUM(F11:F18)</f>
        <v>43600000</v>
      </c>
      <c r="E23" s="116"/>
      <c r="F23" s="117"/>
      <c r="H23" s="9">
        <f>SUM(H12:H22)</f>
        <v>44000</v>
      </c>
      <c r="I23" s="8"/>
      <c r="J23" s="52">
        <f>SUM(J12:J19)</f>
        <v>37000000</v>
      </c>
      <c r="L23" s="8"/>
      <c r="M23" s="8"/>
      <c r="N23" s="8"/>
    </row>
    <row r="25" spans="2:15" ht="20.100000000000001" customHeight="1">
      <c r="B25" s="112" t="s">
        <v>28</v>
      </c>
      <c r="C25" s="113"/>
      <c r="D25" s="113"/>
      <c r="E25" s="114"/>
      <c r="I25" s="103" t="s">
        <v>37</v>
      </c>
      <c r="J25" s="104"/>
      <c r="K25" s="104"/>
      <c r="L25" s="104"/>
      <c r="M25" s="104"/>
      <c r="N25" s="105"/>
    </row>
    <row r="26" spans="2:15">
      <c r="B26" s="94" t="s">
        <v>14</v>
      </c>
      <c r="C26" s="95"/>
      <c r="D26" s="95"/>
      <c r="E26" s="96"/>
      <c r="I26" s="106"/>
      <c r="J26" s="107"/>
      <c r="K26" s="107"/>
      <c r="L26" s="107"/>
      <c r="M26" s="107"/>
      <c r="N26" s="108"/>
    </row>
    <row r="27" spans="2:15" ht="15.95" customHeight="1">
      <c r="B27" s="32"/>
      <c r="D27" s="16">
        <f>H23</f>
        <v>44000</v>
      </c>
      <c r="E27" s="33"/>
      <c r="I27" s="109"/>
      <c r="J27" s="110"/>
      <c r="K27" s="110"/>
      <c r="L27" s="110"/>
      <c r="M27" s="110"/>
      <c r="N27" s="111"/>
    </row>
    <row r="28" spans="2:15">
      <c r="B28" s="97" t="s">
        <v>21</v>
      </c>
      <c r="C28" s="98"/>
      <c r="D28" s="98"/>
      <c r="E28" s="99"/>
      <c r="I28" s="85" t="s">
        <v>30</v>
      </c>
      <c r="J28" s="86"/>
      <c r="K28" s="87"/>
      <c r="L28" s="13" t="s">
        <v>1</v>
      </c>
      <c r="M28" s="41">
        <f>+D27*D29</f>
        <v>264000000</v>
      </c>
      <c r="N28" s="38"/>
    </row>
    <row r="29" spans="2:15">
      <c r="B29" s="32"/>
      <c r="D29" s="17">
        <v>6000</v>
      </c>
      <c r="E29" s="33"/>
      <c r="I29" s="100" t="s">
        <v>31</v>
      </c>
      <c r="J29" s="101"/>
      <c r="K29" s="102"/>
      <c r="L29" s="14" t="s">
        <v>1</v>
      </c>
      <c r="M29" s="53">
        <f>+J23</f>
        <v>37000000</v>
      </c>
      <c r="N29" s="38"/>
    </row>
    <row r="30" spans="2:15">
      <c r="B30" s="97" t="s">
        <v>16</v>
      </c>
      <c r="C30" s="98"/>
      <c r="D30" s="98"/>
      <c r="E30" s="99"/>
      <c r="I30" s="85" t="s">
        <v>32</v>
      </c>
      <c r="J30" s="86"/>
      <c r="K30" s="87"/>
      <c r="L30" s="13" t="s">
        <v>1</v>
      </c>
      <c r="M30" s="41">
        <f>+M28-M29</f>
        <v>227000000</v>
      </c>
      <c r="N30" s="38"/>
    </row>
    <row r="31" spans="2:15">
      <c r="B31" s="32"/>
      <c r="D31" s="16">
        <v>100000</v>
      </c>
      <c r="E31" s="33"/>
      <c r="I31" s="85" t="s">
        <v>33</v>
      </c>
      <c r="J31" s="86"/>
      <c r="K31" s="87"/>
      <c r="L31" s="13" t="s">
        <v>1</v>
      </c>
      <c r="M31" s="41">
        <f>+D31</f>
        <v>100000</v>
      </c>
      <c r="N31" s="38"/>
    </row>
    <row r="32" spans="2:15">
      <c r="B32" s="97" t="s">
        <v>17</v>
      </c>
      <c r="C32" s="98"/>
      <c r="D32" s="98"/>
      <c r="E32" s="99"/>
      <c r="I32" s="85" t="s">
        <v>34</v>
      </c>
      <c r="J32" s="86"/>
      <c r="K32" s="87"/>
      <c r="L32" s="13" t="s">
        <v>1</v>
      </c>
      <c r="M32" s="41">
        <f>+D33</f>
        <v>100000</v>
      </c>
      <c r="N32" s="38"/>
    </row>
    <row r="33" spans="2:14">
      <c r="B33" s="32"/>
      <c r="D33" s="16">
        <v>100000</v>
      </c>
      <c r="E33" s="33"/>
      <c r="I33" s="85" t="s">
        <v>35</v>
      </c>
      <c r="J33" s="86"/>
      <c r="K33" s="87"/>
      <c r="L33" s="13" t="s">
        <v>1</v>
      </c>
      <c r="M33" s="41">
        <f>+M30+M31-M32</f>
        <v>227000000</v>
      </c>
      <c r="N33" s="38"/>
    </row>
    <row r="34" spans="2:14">
      <c r="B34" s="97" t="s">
        <v>15</v>
      </c>
      <c r="C34" s="98"/>
      <c r="D34" s="98"/>
      <c r="E34" s="99"/>
      <c r="I34" s="85" t="s">
        <v>36</v>
      </c>
      <c r="J34" s="86"/>
      <c r="K34" s="87"/>
      <c r="L34" s="13" t="s">
        <v>1</v>
      </c>
      <c r="M34" s="42">
        <f>IF(M33&gt;0, M33*D35,0)</f>
        <v>79450000</v>
      </c>
      <c r="N34" s="38"/>
    </row>
    <row r="35" spans="2:14">
      <c r="B35" s="34"/>
      <c r="C35" s="35"/>
      <c r="D35" s="36">
        <v>0.35</v>
      </c>
      <c r="E35" s="37"/>
      <c r="I35" s="88" t="str">
        <f>IF(L35&gt;0,"Utilidad","Pérdida")</f>
        <v>Utilidad</v>
      </c>
      <c r="J35" s="89"/>
      <c r="K35" s="90"/>
      <c r="L35" s="39" t="s">
        <v>1</v>
      </c>
      <c r="M35" s="43">
        <f>+M33-M34</f>
        <v>147550000</v>
      </c>
      <c r="N35" s="40"/>
    </row>
  </sheetData>
  <mergeCells count="21">
    <mergeCell ref="I35:K35"/>
    <mergeCell ref="B4:N4"/>
    <mergeCell ref="B26:E26"/>
    <mergeCell ref="B34:E34"/>
    <mergeCell ref="B32:E32"/>
    <mergeCell ref="B30:E30"/>
    <mergeCell ref="B28:E28"/>
    <mergeCell ref="I28:K28"/>
    <mergeCell ref="I29:K29"/>
    <mergeCell ref="I25:N27"/>
    <mergeCell ref="B25:E25"/>
    <mergeCell ref="D23:F23"/>
    <mergeCell ref="B6:N6"/>
    <mergeCell ref="D8:F8"/>
    <mergeCell ref="H8:J8"/>
    <mergeCell ref="L8:N8"/>
    <mergeCell ref="I30:K30"/>
    <mergeCell ref="I31:K31"/>
    <mergeCell ref="I32:K32"/>
    <mergeCell ref="I33:K33"/>
    <mergeCell ref="I34:K34"/>
  </mergeCells>
  <pageMargins left="0.75" right="0.75" top="1" bottom="1" header="0" footer="0"/>
  <headerFooter alignWithMargins="0"/>
  <ignoredErrors>
    <ignoredError sqref="N14 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O33"/>
  <sheetViews>
    <sheetView showGridLines="0" tabSelected="1" zoomScale="125" zoomScaleNormal="125" workbookViewId="0">
      <selection activeCell="P3" sqref="P3"/>
    </sheetView>
  </sheetViews>
  <sheetFormatPr defaultColWidth="11.42578125" defaultRowHeight="12.75"/>
  <cols>
    <col min="1" max="1" width="3.140625" style="2" customWidth="1"/>
    <col min="2" max="2" width="8.42578125" style="2" customWidth="1"/>
    <col min="3" max="3" width="1" style="2" customWidth="1"/>
    <col min="4" max="4" width="9.28515625" style="2" customWidth="1"/>
    <col min="5" max="5" width="13.42578125" style="2" customWidth="1"/>
    <col min="6" max="6" width="11.85546875" style="2" customWidth="1"/>
    <col min="7" max="7" width="1" style="2" customWidth="1"/>
    <col min="8" max="8" width="9.28515625" style="2" customWidth="1"/>
    <col min="9" max="9" width="13.42578125" style="2" customWidth="1"/>
    <col min="10" max="10" width="11.85546875" style="2" customWidth="1"/>
    <col min="11" max="11" width="1.28515625" style="2" customWidth="1"/>
    <col min="12" max="12" width="9.28515625" style="2" customWidth="1"/>
    <col min="13" max="13" width="13.42578125" style="2" customWidth="1"/>
    <col min="14" max="14" width="11.85546875" style="2" customWidth="1"/>
    <col min="15" max="16384" width="11.42578125" style="2"/>
  </cols>
  <sheetData>
    <row r="1" spans="2:15" ht="18.95" customHeight="1">
      <c r="N1" s="55"/>
    </row>
    <row r="2" spans="2:15" ht="9.75" customHeight="1"/>
    <row r="3" spans="2:15" ht="42.95" customHeight="1">
      <c r="B3" s="91" t="s">
        <v>49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2:15" ht="8.1" customHeight="1"/>
    <row r="5" spans="2:15" ht="18" customHeight="1">
      <c r="B5" s="118" t="s">
        <v>27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2:15" ht="13.5" customHeight="1"/>
    <row r="7" spans="2:15">
      <c r="B7" s="58" t="s">
        <v>2</v>
      </c>
      <c r="C7" s="48"/>
      <c r="D7" s="112" t="s">
        <v>0</v>
      </c>
      <c r="E7" s="113"/>
      <c r="F7" s="114"/>
      <c r="G7" s="48"/>
      <c r="H7" s="112" t="s">
        <v>6</v>
      </c>
      <c r="I7" s="113"/>
      <c r="J7" s="114"/>
      <c r="K7" s="48"/>
      <c r="L7" s="112" t="s">
        <v>7</v>
      </c>
      <c r="M7" s="113"/>
      <c r="N7" s="114"/>
    </row>
    <row r="8" spans="2:15">
      <c r="B8" s="59" t="s">
        <v>1</v>
      </c>
      <c r="C8" s="48"/>
      <c r="D8" s="50" t="s">
        <v>3</v>
      </c>
      <c r="E8" s="50" t="s">
        <v>4</v>
      </c>
      <c r="F8" s="50" t="s">
        <v>5</v>
      </c>
      <c r="G8" s="49"/>
      <c r="H8" s="50" t="s">
        <v>3</v>
      </c>
      <c r="I8" s="50" t="s">
        <v>4</v>
      </c>
      <c r="J8" s="50" t="s">
        <v>5</v>
      </c>
      <c r="K8" s="49"/>
      <c r="L8" s="50" t="s">
        <v>3</v>
      </c>
      <c r="M8" s="50" t="s">
        <v>4</v>
      </c>
      <c r="N8" s="50" t="s">
        <v>5</v>
      </c>
    </row>
    <row r="9" spans="2:15">
      <c r="B9" s="57">
        <v>36586</v>
      </c>
      <c r="D9" s="3"/>
      <c r="E9" s="3"/>
      <c r="F9" s="3"/>
      <c r="H9" s="3"/>
      <c r="I9" s="3"/>
      <c r="J9" s="3"/>
      <c r="L9" s="3">
        <v>8000</v>
      </c>
      <c r="M9" s="3">
        <v>1000</v>
      </c>
      <c r="N9" s="4">
        <f>+L9*M9</f>
        <v>8000000</v>
      </c>
      <c r="O9" s="15" t="s">
        <v>22</v>
      </c>
    </row>
    <row r="10" spans="2:15">
      <c r="B10" s="54">
        <v>36590</v>
      </c>
      <c r="D10" s="3">
        <v>12000</v>
      </c>
      <c r="E10" s="5">
        <v>1100</v>
      </c>
      <c r="F10" s="3">
        <f>+D10*E10</f>
        <v>13200000</v>
      </c>
      <c r="H10" s="3"/>
      <c r="I10" s="3"/>
      <c r="J10" s="3"/>
      <c r="L10" s="3">
        <f>+L9+D10</f>
        <v>20000</v>
      </c>
      <c r="M10" s="6"/>
      <c r="N10" s="3">
        <f>+N9+F10</f>
        <v>21200000</v>
      </c>
    </row>
    <row r="11" spans="2:15">
      <c r="B11" s="54">
        <v>36593</v>
      </c>
      <c r="D11" s="3"/>
      <c r="E11" s="5"/>
      <c r="F11" s="3">
        <f t="shared" ref="F11:F18" si="0">+D11*E11</f>
        <v>0</v>
      </c>
      <c r="H11" s="3">
        <v>8000</v>
      </c>
      <c r="I11" s="3">
        <f>+M9</f>
        <v>1000</v>
      </c>
      <c r="J11" s="3">
        <f t="shared" ref="J11:J18" si="1">+H11*I11</f>
        <v>8000000</v>
      </c>
      <c r="L11" s="3">
        <f>+L10-H11</f>
        <v>12000</v>
      </c>
      <c r="M11" s="6"/>
      <c r="N11" s="3">
        <f>+N10-J11</f>
        <v>13200000</v>
      </c>
    </row>
    <row r="12" spans="2:15">
      <c r="B12" s="54"/>
      <c r="D12" s="3"/>
      <c r="E12" s="5"/>
      <c r="F12" s="3"/>
      <c r="H12" s="3">
        <v>6000</v>
      </c>
      <c r="I12" s="3">
        <f>+E10</f>
        <v>1100</v>
      </c>
      <c r="J12" s="3">
        <f>+H12*I12</f>
        <v>6600000</v>
      </c>
      <c r="L12" s="3">
        <f>+L11-H12</f>
        <v>6000</v>
      </c>
      <c r="M12" s="6"/>
      <c r="N12" s="3">
        <f>+N11-J12</f>
        <v>6600000</v>
      </c>
    </row>
    <row r="13" spans="2:15">
      <c r="B13" s="54">
        <v>36597</v>
      </c>
      <c r="D13" s="3">
        <v>13000</v>
      </c>
      <c r="E13" s="5">
        <v>900</v>
      </c>
      <c r="F13" s="3">
        <f t="shared" si="0"/>
        <v>11700000</v>
      </c>
      <c r="H13" s="3"/>
      <c r="I13" s="3"/>
      <c r="J13" s="3">
        <f t="shared" si="1"/>
        <v>0</v>
      </c>
      <c r="L13" s="3">
        <f>+L12+D13</f>
        <v>19000</v>
      </c>
      <c r="M13" s="6"/>
      <c r="N13" s="3">
        <f>+N12+F13</f>
        <v>18300000</v>
      </c>
    </row>
    <row r="14" spans="2:15">
      <c r="B14" s="54">
        <v>36603</v>
      </c>
      <c r="D14" s="3"/>
      <c r="E14" s="5"/>
      <c r="F14" s="3">
        <f t="shared" si="0"/>
        <v>0</v>
      </c>
      <c r="H14" s="3">
        <f>+L12</f>
        <v>6000</v>
      </c>
      <c r="I14" s="3">
        <f>+E10</f>
        <v>1100</v>
      </c>
      <c r="J14" s="3">
        <f t="shared" si="1"/>
        <v>6600000</v>
      </c>
      <c r="L14" s="3">
        <f>+L13-H14</f>
        <v>13000</v>
      </c>
      <c r="M14" s="6"/>
      <c r="N14" s="3">
        <f>+N13-J14</f>
        <v>11700000</v>
      </c>
      <c r="O14" s="2" t="s">
        <v>1</v>
      </c>
    </row>
    <row r="15" spans="2:15">
      <c r="B15" s="54"/>
      <c r="D15" s="3"/>
      <c r="E15" s="5"/>
      <c r="F15" s="3"/>
      <c r="H15" s="3">
        <f>+L14-5000</f>
        <v>8000</v>
      </c>
      <c r="I15" s="3">
        <f>+E13</f>
        <v>900</v>
      </c>
      <c r="J15" s="3">
        <f>+H15*I15</f>
        <v>7200000</v>
      </c>
      <c r="L15" s="3">
        <f>+L14-H15</f>
        <v>5000</v>
      </c>
      <c r="M15" s="6"/>
      <c r="N15" s="3">
        <f>+N14-J15</f>
        <v>4500000</v>
      </c>
    </row>
    <row r="16" spans="2:15">
      <c r="B16" s="54">
        <v>36608</v>
      </c>
      <c r="D16" s="3">
        <v>8000</v>
      </c>
      <c r="E16" s="5">
        <v>1200</v>
      </c>
      <c r="F16" s="3">
        <f t="shared" si="0"/>
        <v>9600000</v>
      </c>
      <c r="H16" s="3"/>
      <c r="I16" s="3"/>
      <c r="J16" s="3">
        <f t="shared" si="1"/>
        <v>0</v>
      </c>
      <c r="L16" s="3">
        <f>+L15+D16</f>
        <v>13000</v>
      </c>
      <c r="M16" s="6"/>
      <c r="N16" s="3">
        <f>+N15+F16</f>
        <v>14100000</v>
      </c>
    </row>
    <row r="17" spans="2:15">
      <c r="B17" s="54">
        <v>86</v>
      </c>
      <c r="D17" s="3">
        <v>7000</v>
      </c>
      <c r="E17" s="5">
        <v>1300</v>
      </c>
      <c r="F17" s="3">
        <f t="shared" si="0"/>
        <v>9100000</v>
      </c>
      <c r="H17" s="3"/>
      <c r="I17" s="3"/>
      <c r="J17" s="3">
        <f t="shared" si="1"/>
        <v>0</v>
      </c>
      <c r="L17" s="3">
        <f>+L16+D17</f>
        <v>20000</v>
      </c>
      <c r="M17" s="6"/>
      <c r="N17" s="3">
        <f>+N16+F17</f>
        <v>23200000</v>
      </c>
    </row>
    <row r="18" spans="2:15">
      <c r="B18" s="56">
        <v>89</v>
      </c>
      <c r="D18" s="3"/>
      <c r="E18" s="3"/>
      <c r="F18" s="3">
        <f t="shared" si="0"/>
        <v>0</v>
      </c>
      <c r="H18" s="3">
        <v>5000</v>
      </c>
      <c r="I18" s="3">
        <f>+E13</f>
        <v>900</v>
      </c>
      <c r="J18" s="3">
        <f t="shared" si="1"/>
        <v>4500000</v>
      </c>
      <c r="L18" s="3">
        <f>+L17-H18</f>
        <v>15000</v>
      </c>
      <c r="M18" s="6"/>
      <c r="N18" s="7">
        <f>+N17-J18</f>
        <v>18700000</v>
      </c>
    </row>
    <row r="19" spans="2:15">
      <c r="B19" s="54"/>
      <c r="D19" s="3"/>
      <c r="E19" s="3"/>
      <c r="F19" s="3"/>
      <c r="H19" s="3">
        <v>8000</v>
      </c>
      <c r="I19" s="3">
        <f>+E16</f>
        <v>1200</v>
      </c>
      <c r="J19" s="3">
        <f>+H19*I19</f>
        <v>9600000</v>
      </c>
      <c r="L19" s="3">
        <f>+L18-H19</f>
        <v>7000</v>
      </c>
      <c r="M19" s="6"/>
      <c r="N19" s="7">
        <f>+N18-J19</f>
        <v>9100000</v>
      </c>
    </row>
    <row r="20" spans="2:15">
      <c r="B20" s="54"/>
      <c r="D20" s="3"/>
      <c r="E20" s="3"/>
      <c r="F20" s="3"/>
      <c r="H20" s="3">
        <v>3000</v>
      </c>
      <c r="I20" s="3">
        <f>+E17</f>
        <v>1300</v>
      </c>
      <c r="J20" s="3">
        <f>+H20*E17</f>
        <v>3900000</v>
      </c>
      <c r="L20" s="3">
        <f>+L19-H20</f>
        <v>4000</v>
      </c>
      <c r="M20" s="6"/>
      <c r="N20" s="4">
        <f>+N19-J20</f>
        <v>5200000</v>
      </c>
      <c r="O20" s="15" t="s">
        <v>23</v>
      </c>
    </row>
    <row r="21" spans="2:15">
      <c r="B21" s="54" t="s">
        <v>1</v>
      </c>
      <c r="D21" s="133">
        <f>SUM(F10:F17)</f>
        <v>43600000</v>
      </c>
      <c r="E21" s="134"/>
      <c r="F21" s="134"/>
      <c r="H21" s="9">
        <f>SUM(H11:H20)</f>
        <v>44000</v>
      </c>
      <c r="I21" s="8"/>
      <c r="J21" s="52">
        <f>SUM(J11:J18)</f>
        <v>32900000</v>
      </c>
      <c r="L21" s="8"/>
      <c r="M21" s="8"/>
      <c r="N21" s="8"/>
    </row>
    <row r="23" spans="2:15" ht="18.95" customHeight="1">
      <c r="D23" s="112" t="s">
        <v>28</v>
      </c>
      <c r="E23" s="113"/>
      <c r="F23" s="113"/>
      <c r="G23" s="114"/>
      <c r="I23" s="103" t="s">
        <v>38</v>
      </c>
      <c r="J23" s="125"/>
      <c r="K23" s="125"/>
      <c r="L23" s="125"/>
      <c r="M23" s="125"/>
      <c r="N23" s="126"/>
    </row>
    <row r="24" spans="2:15">
      <c r="D24" s="29"/>
      <c r="E24" s="30" t="s">
        <v>14</v>
      </c>
      <c r="F24" s="30"/>
      <c r="G24" s="31"/>
      <c r="I24" s="127"/>
      <c r="J24" s="128"/>
      <c r="K24" s="128"/>
      <c r="L24" s="128"/>
      <c r="M24" s="128"/>
      <c r="N24" s="129"/>
    </row>
    <row r="25" spans="2:15" ht="15.95" customHeight="1">
      <c r="D25" s="32"/>
      <c r="E25" s="27">
        <f>H21</f>
        <v>44000</v>
      </c>
      <c r="F25" s="16"/>
      <c r="G25" s="33"/>
      <c r="I25" s="130"/>
      <c r="J25" s="131"/>
      <c r="K25" s="131"/>
      <c r="L25" s="131"/>
      <c r="M25" s="131"/>
      <c r="N25" s="132"/>
    </row>
    <row r="26" spans="2:15">
      <c r="D26" s="32"/>
      <c r="E26" s="10" t="s">
        <v>21</v>
      </c>
      <c r="F26" s="10"/>
      <c r="G26" s="33"/>
      <c r="I26" s="122" t="s">
        <v>39</v>
      </c>
      <c r="J26" s="123"/>
      <c r="K26" s="124"/>
      <c r="L26" s="60" t="s">
        <v>1</v>
      </c>
      <c r="M26" s="61">
        <f>+E25*E27</f>
        <v>264000000</v>
      </c>
      <c r="N26" s="62"/>
    </row>
    <row r="27" spans="2:15">
      <c r="D27" s="32"/>
      <c r="E27" s="17">
        <v>6000</v>
      </c>
      <c r="F27" s="17"/>
      <c r="G27" s="33"/>
      <c r="I27" s="100" t="s">
        <v>42</v>
      </c>
      <c r="J27" s="101"/>
      <c r="K27" s="102"/>
      <c r="L27" s="63" t="s">
        <v>1</v>
      </c>
      <c r="M27" s="53">
        <f>+J21</f>
        <v>32900000</v>
      </c>
      <c r="N27" s="38"/>
    </row>
    <row r="28" spans="2:15">
      <c r="D28" s="32"/>
      <c r="E28" s="10" t="s">
        <v>16</v>
      </c>
      <c r="G28" s="33"/>
      <c r="I28" s="85" t="s">
        <v>40</v>
      </c>
      <c r="J28" s="86"/>
      <c r="K28" s="87"/>
      <c r="L28" s="64" t="s">
        <v>1</v>
      </c>
      <c r="M28" s="41">
        <f>+M26-M27</f>
        <v>231100000</v>
      </c>
      <c r="N28" s="38"/>
    </row>
    <row r="29" spans="2:15">
      <c r="D29" s="32"/>
      <c r="E29" s="17">
        <v>100000</v>
      </c>
      <c r="F29" s="16"/>
      <c r="G29" s="33"/>
      <c r="I29" s="85" t="s">
        <v>41</v>
      </c>
      <c r="J29" s="86"/>
      <c r="K29" s="87"/>
      <c r="L29" s="64" t="s">
        <v>1</v>
      </c>
      <c r="M29" s="41">
        <f>+E29</f>
        <v>100000</v>
      </c>
      <c r="N29" s="38"/>
    </row>
    <row r="30" spans="2:15">
      <c r="D30" s="32"/>
      <c r="E30" s="10" t="s">
        <v>17</v>
      </c>
      <c r="G30" s="33"/>
      <c r="I30" s="85" t="s">
        <v>43</v>
      </c>
      <c r="J30" s="86"/>
      <c r="K30" s="87"/>
      <c r="L30" s="64" t="s">
        <v>1</v>
      </c>
      <c r="M30" s="41">
        <f>+E31</f>
        <v>100000</v>
      </c>
      <c r="N30" s="38"/>
    </row>
    <row r="31" spans="2:15">
      <c r="D31" s="32"/>
      <c r="E31" s="17">
        <v>100000</v>
      </c>
      <c r="F31" s="16"/>
      <c r="G31" s="33"/>
      <c r="I31" s="85" t="s">
        <v>44</v>
      </c>
      <c r="J31" s="86"/>
      <c r="K31" s="87"/>
      <c r="L31" s="64" t="s">
        <v>1</v>
      </c>
      <c r="M31" s="41">
        <f>+M28+M29-M30</f>
        <v>231100000</v>
      </c>
      <c r="N31" s="38"/>
    </row>
    <row r="32" spans="2:15">
      <c r="D32" s="32"/>
      <c r="E32" s="10" t="s">
        <v>15</v>
      </c>
      <c r="G32" s="33"/>
      <c r="I32" s="85" t="s">
        <v>45</v>
      </c>
      <c r="J32" s="86"/>
      <c r="K32" s="87"/>
      <c r="L32" s="64" t="s">
        <v>1</v>
      </c>
      <c r="M32" s="42">
        <f>IF(M31&gt;0, M31*E33,0)</f>
        <v>80885000</v>
      </c>
      <c r="N32" s="38"/>
    </row>
    <row r="33" spans="4:14">
      <c r="D33" s="34"/>
      <c r="E33" s="36">
        <v>0.35</v>
      </c>
      <c r="F33" s="36"/>
      <c r="G33" s="37"/>
      <c r="I33" s="88" t="str">
        <f>IF(L33&gt;0,"Utilidad","Pérdida")</f>
        <v>Utilidad</v>
      </c>
      <c r="J33" s="89"/>
      <c r="K33" s="90"/>
      <c r="L33" s="65" t="s">
        <v>1</v>
      </c>
      <c r="M33" s="43">
        <f>+M31-M32</f>
        <v>150215000</v>
      </c>
      <c r="N33" s="40"/>
    </row>
  </sheetData>
  <mergeCells count="16">
    <mergeCell ref="B3:N3"/>
    <mergeCell ref="B5:N5"/>
    <mergeCell ref="I23:N25"/>
    <mergeCell ref="D23:G23"/>
    <mergeCell ref="D21:F21"/>
    <mergeCell ref="D7:F7"/>
    <mergeCell ref="H7:J7"/>
    <mergeCell ref="L7:N7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5" right="0.75" top="1" bottom="1" header="0" footer="0"/>
  <headerFooter alignWithMargins="0"/>
  <ignoredErrors>
    <ignoredError sqref="N13 L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B1:O33"/>
  <sheetViews>
    <sheetView showGridLines="0" zoomScale="115" workbookViewId="0">
      <selection activeCell="N1" sqref="N1"/>
    </sheetView>
  </sheetViews>
  <sheetFormatPr defaultColWidth="11.42578125" defaultRowHeight="12.75"/>
  <cols>
    <col min="1" max="1" width="3.85546875" style="2" customWidth="1"/>
    <col min="2" max="2" width="8" style="2" customWidth="1"/>
    <col min="3" max="3" width="1" style="2" customWidth="1"/>
    <col min="4" max="4" width="9.28515625" style="2" bestFit="1" customWidth="1"/>
    <col min="5" max="5" width="13.42578125" style="2" bestFit="1" customWidth="1"/>
    <col min="6" max="6" width="11.85546875" style="2" bestFit="1" customWidth="1"/>
    <col min="7" max="7" width="1.28515625" style="2" customWidth="1"/>
    <col min="8" max="8" width="12.85546875" style="2" customWidth="1"/>
    <col min="9" max="9" width="13.42578125" style="2" bestFit="1" customWidth="1"/>
    <col min="10" max="10" width="11.85546875" style="2" bestFit="1" customWidth="1"/>
    <col min="11" max="11" width="1.28515625" style="2" customWidth="1"/>
    <col min="12" max="12" width="9.28515625" style="2" bestFit="1" customWidth="1"/>
    <col min="13" max="13" width="13.42578125" style="2" bestFit="1" customWidth="1"/>
    <col min="14" max="14" width="11.85546875" style="2" bestFit="1" customWidth="1"/>
    <col min="15" max="16384" width="11.42578125" style="2"/>
  </cols>
  <sheetData>
    <row r="1" spans="2:15" ht="24.95" customHeight="1">
      <c r="N1" s="55"/>
    </row>
    <row r="2" spans="2:15" ht="6.75" customHeight="1"/>
    <row r="3" spans="2:15" ht="12" customHeight="1"/>
    <row r="4" spans="2:15" ht="39.950000000000003" customHeight="1">
      <c r="B4" s="118" t="s">
        <v>46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2:15" ht="14.1" customHeight="1"/>
    <row r="6" spans="2:15" ht="21" customHeight="1">
      <c r="B6" s="135" t="s">
        <v>27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7"/>
    </row>
    <row r="7" spans="2:15" ht="14.1" customHeight="1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2:15" ht="14.1" customHeight="1">
      <c r="B8" s="58" t="s">
        <v>2</v>
      </c>
      <c r="C8" s="48"/>
      <c r="D8" s="112" t="s">
        <v>0</v>
      </c>
      <c r="E8" s="113"/>
      <c r="F8" s="114"/>
      <c r="G8" s="48"/>
      <c r="H8" s="112" t="s">
        <v>6</v>
      </c>
      <c r="I8" s="113"/>
      <c r="J8" s="114"/>
      <c r="K8" s="48"/>
      <c r="L8" s="112" t="s">
        <v>7</v>
      </c>
      <c r="M8" s="113"/>
      <c r="N8" s="114"/>
    </row>
    <row r="9" spans="2:15" ht="14.1" customHeight="1">
      <c r="B9" s="59" t="s">
        <v>1</v>
      </c>
      <c r="C9" s="48"/>
      <c r="D9" s="50" t="s">
        <v>3</v>
      </c>
      <c r="E9" s="50" t="s">
        <v>4</v>
      </c>
      <c r="F9" s="50" t="s">
        <v>5</v>
      </c>
      <c r="G9" s="49"/>
      <c r="H9" s="50" t="s">
        <v>3</v>
      </c>
      <c r="I9" s="50" t="s">
        <v>4</v>
      </c>
      <c r="J9" s="50" t="s">
        <v>5</v>
      </c>
      <c r="K9" s="49"/>
      <c r="L9" s="50" t="s">
        <v>3</v>
      </c>
      <c r="M9" s="50" t="s">
        <v>4</v>
      </c>
      <c r="N9" s="50" t="s">
        <v>5</v>
      </c>
    </row>
    <row r="10" spans="2:15" ht="14.1" customHeight="1">
      <c r="B10" s="57">
        <v>36586</v>
      </c>
      <c r="D10" s="3"/>
      <c r="E10" s="3"/>
      <c r="F10" s="3"/>
      <c r="H10" s="3"/>
      <c r="I10" s="3"/>
      <c r="J10" s="3"/>
      <c r="L10" s="3">
        <v>8000</v>
      </c>
      <c r="M10" s="3">
        <v>1000</v>
      </c>
      <c r="N10" s="4">
        <f>+L10*M10</f>
        <v>8000000</v>
      </c>
      <c r="O10" s="15" t="s">
        <v>22</v>
      </c>
    </row>
    <row r="11" spans="2:15" ht="14.1" customHeight="1">
      <c r="B11" s="54">
        <v>36590</v>
      </c>
      <c r="D11" s="3">
        <v>12000</v>
      </c>
      <c r="E11" s="5">
        <v>1100</v>
      </c>
      <c r="F11" s="3">
        <f>+D11*E11</f>
        <v>13200000</v>
      </c>
      <c r="H11" s="3"/>
      <c r="I11" s="3"/>
      <c r="J11" s="3"/>
      <c r="L11" s="3">
        <f>+L10+D11</f>
        <v>20000</v>
      </c>
      <c r="M11" s="6">
        <f>+N11/L11</f>
        <v>1060</v>
      </c>
      <c r="N11" s="3">
        <f>+N10+F11</f>
        <v>21200000</v>
      </c>
    </row>
    <row r="12" spans="2:15" ht="14.1" customHeight="1">
      <c r="B12" s="54">
        <v>36593</v>
      </c>
      <c r="D12" s="3"/>
      <c r="E12" s="5"/>
      <c r="F12" s="3">
        <f t="shared" ref="F12:F17" si="0">+D12*E12</f>
        <v>0</v>
      </c>
      <c r="H12" s="3">
        <v>14000</v>
      </c>
      <c r="I12" s="3">
        <f>+M11</f>
        <v>1060</v>
      </c>
      <c r="J12" s="3">
        <f t="shared" ref="J12:J17" si="1">+H12*I12</f>
        <v>14840000</v>
      </c>
      <c r="L12" s="3">
        <f>+L11-H12</f>
        <v>6000</v>
      </c>
      <c r="M12" s="6">
        <f t="shared" ref="M12:M17" si="2">+N12/L12</f>
        <v>1060</v>
      </c>
      <c r="N12" s="3">
        <f>+N11-J12</f>
        <v>6360000</v>
      </c>
    </row>
    <row r="13" spans="2:15" ht="14.1" customHeight="1">
      <c r="B13" s="54">
        <v>36597</v>
      </c>
      <c r="D13" s="3">
        <v>13000</v>
      </c>
      <c r="E13" s="5">
        <v>900</v>
      </c>
      <c r="F13" s="3">
        <f t="shared" si="0"/>
        <v>11700000</v>
      </c>
      <c r="H13" s="3"/>
      <c r="I13" s="3"/>
      <c r="J13" s="3">
        <f t="shared" si="1"/>
        <v>0</v>
      </c>
      <c r="L13" s="3">
        <f>+L12+D13</f>
        <v>19000</v>
      </c>
      <c r="M13" s="6">
        <f t="shared" si="2"/>
        <v>950.52631578947364</v>
      </c>
      <c r="N13" s="3">
        <f>+N12+F13</f>
        <v>18060000</v>
      </c>
    </row>
    <row r="14" spans="2:15" ht="14.1" customHeight="1">
      <c r="B14" s="54">
        <v>36603</v>
      </c>
      <c r="D14" s="3"/>
      <c r="E14" s="5"/>
      <c r="F14" s="3">
        <f t="shared" si="0"/>
        <v>0</v>
      </c>
      <c r="H14" s="3">
        <v>14000</v>
      </c>
      <c r="I14" s="3">
        <f>+M13</f>
        <v>950.52631578947364</v>
      </c>
      <c r="J14" s="3">
        <f t="shared" si="1"/>
        <v>13307368.421052631</v>
      </c>
      <c r="L14" s="3">
        <f>+L13-H14</f>
        <v>5000</v>
      </c>
      <c r="M14" s="6">
        <f t="shared" si="2"/>
        <v>950.52631578947376</v>
      </c>
      <c r="N14" s="3">
        <f>+N13-J14</f>
        <v>4752631.578947369</v>
      </c>
      <c r="O14" s="2" t="s">
        <v>1</v>
      </c>
    </row>
    <row r="15" spans="2:15" ht="14.1" customHeight="1">
      <c r="B15" s="54">
        <v>36608</v>
      </c>
      <c r="D15" s="3">
        <v>8000</v>
      </c>
      <c r="E15" s="5">
        <v>1200</v>
      </c>
      <c r="F15" s="3">
        <f t="shared" si="0"/>
        <v>9600000</v>
      </c>
      <c r="H15" s="3"/>
      <c r="I15" s="3"/>
      <c r="J15" s="3">
        <f t="shared" si="1"/>
        <v>0</v>
      </c>
      <c r="L15" s="3">
        <f>+L14+D15</f>
        <v>13000</v>
      </c>
      <c r="M15" s="6">
        <f t="shared" si="2"/>
        <v>1104.0485829959514</v>
      </c>
      <c r="N15" s="3">
        <f>+N14+F15</f>
        <v>14352631.578947369</v>
      </c>
    </row>
    <row r="16" spans="2:15" ht="14.1" customHeight="1">
      <c r="B16" s="54">
        <v>86</v>
      </c>
      <c r="D16" s="3">
        <v>7000</v>
      </c>
      <c r="E16" s="5">
        <v>1300</v>
      </c>
      <c r="F16" s="3">
        <f t="shared" si="0"/>
        <v>9100000</v>
      </c>
      <c r="H16" s="3"/>
      <c r="I16" s="3"/>
      <c r="J16" s="3">
        <f t="shared" si="1"/>
        <v>0</v>
      </c>
      <c r="L16" s="3">
        <f>+L15+D16</f>
        <v>20000</v>
      </c>
      <c r="M16" s="6">
        <f t="shared" si="2"/>
        <v>1172.6315789473686</v>
      </c>
      <c r="N16" s="3">
        <f>+N15+F16</f>
        <v>23452631.578947369</v>
      </c>
    </row>
    <row r="17" spans="2:15" ht="14.1" customHeight="1">
      <c r="B17" s="54">
        <v>89</v>
      </c>
      <c r="D17" s="3"/>
      <c r="E17" s="3"/>
      <c r="F17" s="3">
        <f t="shared" si="0"/>
        <v>0</v>
      </c>
      <c r="H17" s="3">
        <v>16000</v>
      </c>
      <c r="I17" s="3">
        <f>+M16</f>
        <v>1172.6315789473686</v>
      </c>
      <c r="J17" s="3">
        <f t="shared" si="1"/>
        <v>18762105.263157897</v>
      </c>
      <c r="L17" s="3">
        <f>+L16-H17</f>
        <v>4000</v>
      </c>
      <c r="M17" s="6">
        <f t="shared" si="2"/>
        <v>1172.6315789473681</v>
      </c>
      <c r="N17" s="4">
        <f>+N16-J17</f>
        <v>4690526.3157894723</v>
      </c>
      <c r="O17" s="15" t="s">
        <v>23</v>
      </c>
    </row>
    <row r="18" spans="2:15" ht="14.1" customHeight="1">
      <c r="B18" s="54" t="s">
        <v>1</v>
      </c>
      <c r="D18" s="138" t="s">
        <v>19</v>
      </c>
      <c r="E18" s="139"/>
      <c r="F18" s="140"/>
      <c r="H18" s="9">
        <f>SUM(H11:H17)</f>
        <v>44000</v>
      </c>
      <c r="J18" s="52">
        <f>SUM(J12:J17)</f>
        <v>46909473.684210524</v>
      </c>
    </row>
    <row r="19" spans="2:15" ht="18" customHeight="1"/>
    <row r="20" spans="2:15" ht="18" customHeight="1">
      <c r="B20" s="112" t="s">
        <v>28</v>
      </c>
      <c r="C20" s="113"/>
      <c r="D20" s="113"/>
      <c r="E20" s="114"/>
      <c r="G20" s="103" t="s">
        <v>47</v>
      </c>
      <c r="H20" s="125"/>
      <c r="I20" s="125"/>
      <c r="J20" s="125"/>
      <c r="K20" s="125"/>
      <c r="L20" s="126"/>
    </row>
    <row r="21" spans="2:15" ht="14.1" customHeight="1">
      <c r="B21" s="44"/>
      <c r="C21" s="30"/>
      <c r="D21" s="30" t="s">
        <v>14</v>
      </c>
      <c r="E21" s="45"/>
      <c r="G21" s="127"/>
      <c r="H21" s="128"/>
      <c r="I21" s="128"/>
      <c r="J21" s="128"/>
      <c r="K21" s="128"/>
      <c r="L21" s="129"/>
    </row>
    <row r="22" spans="2:15" ht="14.1" customHeight="1">
      <c r="B22" s="46"/>
      <c r="C22" s="10"/>
      <c r="D22" s="16">
        <f>H18</f>
        <v>44000</v>
      </c>
      <c r="E22" s="47"/>
      <c r="G22" s="130"/>
      <c r="H22" s="131"/>
      <c r="I22" s="131"/>
      <c r="J22" s="131"/>
      <c r="K22" s="131"/>
      <c r="L22" s="132"/>
    </row>
    <row r="23" spans="2:15" ht="14.1" customHeight="1">
      <c r="B23" s="46"/>
      <c r="C23" s="10"/>
      <c r="D23" s="10" t="s">
        <v>21</v>
      </c>
      <c r="E23" s="47"/>
      <c r="G23" s="70" t="s">
        <v>8</v>
      </c>
      <c r="H23" s="74"/>
      <c r="I23" s="71"/>
      <c r="J23" s="78">
        <f>+D22*D24</f>
        <v>264000000</v>
      </c>
      <c r="K23" s="79"/>
      <c r="L23" s="31"/>
    </row>
    <row r="24" spans="2:15" ht="14.1" customHeight="1">
      <c r="B24" s="46"/>
      <c r="C24" s="10"/>
      <c r="D24" s="17">
        <v>6000</v>
      </c>
      <c r="E24" s="47"/>
      <c r="G24" s="75" t="s">
        <v>9</v>
      </c>
      <c r="H24" s="11"/>
      <c r="I24" s="12"/>
      <c r="J24" s="80">
        <f>J18</f>
        <v>46909473.684210524</v>
      </c>
      <c r="L24" s="33"/>
    </row>
    <row r="25" spans="2:15" ht="14.1" customHeight="1">
      <c r="B25" s="46"/>
      <c r="C25" s="10"/>
      <c r="D25" s="10" t="s">
        <v>16</v>
      </c>
      <c r="E25" s="47"/>
      <c r="G25" s="72" t="s">
        <v>10</v>
      </c>
      <c r="H25" s="11"/>
      <c r="I25" s="12"/>
      <c r="J25" s="81">
        <f>+J23-J24</f>
        <v>217090526.31578946</v>
      </c>
      <c r="L25" s="33"/>
    </row>
    <row r="26" spans="2:15" ht="14.1" customHeight="1">
      <c r="B26" s="46"/>
      <c r="C26" s="10"/>
      <c r="D26" s="16">
        <v>100000</v>
      </c>
      <c r="E26" s="47"/>
      <c r="G26" s="72" t="s">
        <v>11</v>
      </c>
      <c r="H26" s="11"/>
      <c r="I26" s="12"/>
      <c r="J26" s="81">
        <f>+D26</f>
        <v>100000</v>
      </c>
      <c r="L26" s="33"/>
    </row>
    <row r="27" spans="2:15" ht="14.1" customHeight="1">
      <c r="B27" s="46"/>
      <c r="C27" s="10"/>
      <c r="D27" s="10" t="s">
        <v>17</v>
      </c>
      <c r="E27" s="47"/>
      <c r="G27" s="72" t="s">
        <v>12</v>
      </c>
      <c r="H27" s="11"/>
      <c r="I27" s="12"/>
      <c r="J27" s="81">
        <f>+D28</f>
        <v>100000</v>
      </c>
      <c r="L27" s="33"/>
    </row>
    <row r="28" spans="2:15" ht="14.1" customHeight="1">
      <c r="B28" s="46"/>
      <c r="C28" s="10"/>
      <c r="D28" s="16">
        <v>100000</v>
      </c>
      <c r="E28" s="47"/>
      <c r="G28" s="72" t="s">
        <v>20</v>
      </c>
      <c r="H28" s="11"/>
      <c r="I28" s="12"/>
      <c r="J28" s="81">
        <f>+J25+J26-J27</f>
        <v>217090526.31578946</v>
      </c>
      <c r="L28" s="33"/>
    </row>
    <row r="29" spans="2:15" ht="14.1" customHeight="1">
      <c r="B29" s="46"/>
      <c r="C29" s="10"/>
      <c r="D29" s="10" t="s">
        <v>15</v>
      </c>
      <c r="E29" s="47"/>
      <c r="G29" s="72" t="s">
        <v>13</v>
      </c>
      <c r="H29" s="11"/>
      <c r="I29" s="12"/>
      <c r="J29" s="81">
        <f>IF(J28&gt;0, J28*D30,0)</f>
        <v>75981684.210526302</v>
      </c>
      <c r="L29" s="33"/>
    </row>
    <row r="30" spans="2:15" ht="14.1" customHeight="1">
      <c r="B30" s="67"/>
      <c r="C30" s="68"/>
      <c r="D30" s="36">
        <v>0.35</v>
      </c>
      <c r="E30" s="69"/>
      <c r="G30" s="76" t="str">
        <f>IF(J30&gt;0,"Utilidad","Pérdida")</f>
        <v>Utilidad</v>
      </c>
      <c r="H30" s="77"/>
      <c r="I30" s="73"/>
      <c r="J30" s="82">
        <f>+J28-J29</f>
        <v>141108842.10526317</v>
      </c>
      <c r="K30" s="35"/>
      <c r="L30" s="37"/>
    </row>
    <row r="31" spans="2:15" ht="14.1" customHeight="1">
      <c r="H31" s="11"/>
      <c r="I31" s="11"/>
    </row>
    <row r="32" spans="2:15">
      <c r="G32" s="18"/>
    </row>
    <row r="33" spans="6:6">
      <c r="F33" s="19"/>
    </row>
  </sheetData>
  <mergeCells count="8">
    <mergeCell ref="B4:N4"/>
    <mergeCell ref="G20:L22"/>
    <mergeCell ref="B6:N6"/>
    <mergeCell ref="B20:E20"/>
    <mergeCell ref="D18:F18"/>
    <mergeCell ref="D8:F8"/>
    <mergeCell ref="H8:J8"/>
    <mergeCell ref="L8:N8"/>
  </mergeCells>
  <pageMargins left="0.75" right="0.75" top="1" bottom="1" header="0" footer="0"/>
  <pageSetup orientation="portrait" horizontalDpi="120" verticalDpi="144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B1:K18"/>
  <sheetViews>
    <sheetView showGridLines="0" zoomScale="125" zoomScaleNormal="125" workbookViewId="0">
      <selection activeCell="G20" sqref="G20"/>
    </sheetView>
  </sheetViews>
  <sheetFormatPr defaultColWidth="11.42578125" defaultRowHeight="12.75"/>
  <cols>
    <col min="1" max="1" width="4.140625" style="2" customWidth="1"/>
    <col min="2" max="2" width="15.42578125" style="2" bestFit="1" customWidth="1"/>
    <col min="3" max="3" width="6.42578125" style="2" customWidth="1"/>
    <col min="4" max="4" width="1.42578125" style="2" customWidth="1"/>
    <col min="5" max="5" width="28.7109375" style="2" bestFit="1" customWidth="1"/>
    <col min="6" max="6" width="5" style="2" customWidth="1"/>
    <col min="7" max="7" width="21" style="2" bestFit="1" customWidth="1"/>
    <col min="8" max="8" width="5.42578125" style="2" customWidth="1"/>
    <col min="9" max="9" width="20.42578125" style="2" customWidth="1"/>
    <col min="10" max="10" width="4.85546875" style="2" customWidth="1"/>
    <col min="11" max="11" width="20.85546875" style="2" customWidth="1"/>
    <col min="12" max="16384" width="11.42578125" style="2"/>
  </cols>
  <sheetData>
    <row r="1" spans="2:11" ht="24" customHeight="1">
      <c r="F1" s="26"/>
      <c r="K1" s="55"/>
    </row>
    <row r="2" spans="2:11" ht="8.25" customHeight="1">
      <c r="F2" s="26"/>
    </row>
    <row r="3" spans="2:11" ht="18" customHeight="1"/>
    <row r="4" spans="2:11" ht="41.1" customHeight="1">
      <c r="B4" s="141" t="s">
        <v>48</v>
      </c>
      <c r="C4" s="142"/>
      <c r="D4" s="142"/>
      <c r="E4" s="142"/>
      <c r="F4" s="142"/>
      <c r="G4" s="142"/>
      <c r="H4" s="142"/>
      <c r="I4" s="142"/>
      <c r="J4" s="142"/>
      <c r="K4" s="143"/>
    </row>
    <row r="7" spans="2:11" ht="23.1" customHeight="1">
      <c r="B7" s="84" t="s">
        <v>14</v>
      </c>
      <c r="E7" s="83" t="s">
        <v>18</v>
      </c>
      <c r="G7" s="83" t="s">
        <v>25</v>
      </c>
      <c r="I7" s="83" t="s">
        <v>24</v>
      </c>
      <c r="K7" s="83" t="s">
        <v>26</v>
      </c>
    </row>
    <row r="8" spans="2:11">
      <c r="B8" s="20">
        <f>Promedio!D22</f>
        <v>44000</v>
      </c>
      <c r="E8" s="8" t="s">
        <v>8</v>
      </c>
      <c r="G8" s="3">
        <f>+B8*B10</f>
        <v>264000000</v>
      </c>
      <c r="I8" s="3">
        <f>+G8</f>
        <v>264000000</v>
      </c>
      <c r="K8" s="3">
        <f>+I8</f>
        <v>264000000</v>
      </c>
    </row>
    <row r="9" spans="2:11">
      <c r="B9" s="84" t="s">
        <v>21</v>
      </c>
      <c r="E9" s="22" t="s">
        <v>9</v>
      </c>
      <c r="G9" s="23">
        <f>+Promedio!J18</f>
        <v>46909473.684210524</v>
      </c>
      <c r="I9" s="4">
        <f>+PEPS!J21</f>
        <v>32900000</v>
      </c>
      <c r="K9" s="4">
        <f>+UEPS!J23</f>
        <v>37000000</v>
      </c>
    </row>
    <row r="10" spans="2:11">
      <c r="B10" s="21">
        <v>6000</v>
      </c>
      <c r="E10" s="8" t="s">
        <v>10</v>
      </c>
      <c r="G10" s="3">
        <f>+G8-G9</f>
        <v>217090526.31578946</v>
      </c>
      <c r="I10" s="3">
        <f>+I8-I9</f>
        <v>231100000</v>
      </c>
      <c r="K10" s="3">
        <f>+K8-K9</f>
        <v>227000000</v>
      </c>
    </row>
    <row r="11" spans="2:11">
      <c r="E11" s="8" t="s">
        <v>11</v>
      </c>
      <c r="G11" s="3">
        <f>+B13</f>
        <v>100000</v>
      </c>
      <c r="I11" s="3">
        <f>+G11</f>
        <v>100000</v>
      </c>
      <c r="K11" s="3">
        <f>+B13</f>
        <v>100000</v>
      </c>
    </row>
    <row r="12" spans="2:11">
      <c r="B12" s="22" t="s">
        <v>16</v>
      </c>
      <c r="E12" s="8" t="s">
        <v>12</v>
      </c>
      <c r="G12" s="3">
        <f>+B15</f>
        <v>100000</v>
      </c>
      <c r="I12" s="3">
        <f>+G12</f>
        <v>100000</v>
      </c>
      <c r="K12" s="3">
        <f>+B15</f>
        <v>100000</v>
      </c>
    </row>
    <row r="13" spans="2:11">
      <c r="B13" s="20">
        <v>100000</v>
      </c>
      <c r="E13" s="8" t="s">
        <v>20</v>
      </c>
      <c r="G13" s="3">
        <f>+G10+G11-G12</f>
        <v>217090526.31578946</v>
      </c>
      <c r="I13" s="3">
        <f>+I10+I11-I12</f>
        <v>231100000</v>
      </c>
      <c r="K13" s="3">
        <f>+K10+K11-K12</f>
        <v>227000000</v>
      </c>
    </row>
    <row r="14" spans="2:11">
      <c r="B14" s="22" t="s">
        <v>17</v>
      </c>
      <c r="E14" s="8" t="s">
        <v>13</v>
      </c>
      <c r="G14" s="3">
        <f>IF(G13&gt;0, G13*B17,0)</f>
        <v>75981684.210526302</v>
      </c>
      <c r="I14" s="3">
        <f>IF(I13&gt;0, I13*B17,0)</f>
        <v>80885000</v>
      </c>
      <c r="K14" s="3">
        <f>IF(K13&gt;0, K13*B17,0)</f>
        <v>79450000</v>
      </c>
    </row>
    <row r="15" spans="2:11">
      <c r="B15" s="20">
        <v>100000</v>
      </c>
      <c r="E15" s="22" t="str">
        <f>IF(G15&gt;0,"Utilidad","Pérdida")</f>
        <v>Utilidad</v>
      </c>
      <c r="G15" s="24">
        <f>+G13-G14</f>
        <v>141108842.10526317</v>
      </c>
      <c r="I15" s="24">
        <f>+I13-I14</f>
        <v>150215000</v>
      </c>
      <c r="K15" s="24">
        <f>+K13-K14</f>
        <v>147550000</v>
      </c>
    </row>
    <row r="16" spans="2:11">
      <c r="B16" s="22" t="s">
        <v>15</v>
      </c>
    </row>
    <row r="17" spans="2:4">
      <c r="B17" s="25">
        <v>0.35</v>
      </c>
    </row>
    <row r="18" spans="2:4">
      <c r="D18" s="19"/>
    </row>
  </sheetData>
  <mergeCells count="1">
    <mergeCell ref="B4:K4"/>
  </mergeCells>
  <pageMargins left="0.75" right="0.75" top="1" bottom="1" header="0" footer="0"/>
  <pageSetup orientation="portrait" horizontalDpi="120" verticalDpi="144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UEPS</vt:lpstr>
      <vt:lpstr>PEPS</vt:lpstr>
      <vt:lpstr>Promedio</vt:lpstr>
      <vt:lpstr>Comparación métodos</vt:lpstr>
    </vt:vector>
  </TitlesOfParts>
  <Company>POLITECNICO GRANCOLOMBIANO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 de Matemáticas</dc:creator>
  <cp:lastModifiedBy>Brandon Gonzalez</cp:lastModifiedBy>
  <cp:lastPrinted>2000-07-05T21:09:52Z</cp:lastPrinted>
  <dcterms:created xsi:type="dcterms:W3CDTF">1999-02-02T00:02:38Z</dcterms:created>
  <dcterms:modified xsi:type="dcterms:W3CDTF">2023-01-21T23:17:31Z</dcterms:modified>
</cp:coreProperties>
</file>